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hrisg\Clients\Hillsdale\2021\"/>
    </mc:Choice>
  </mc:AlternateContent>
  <xr:revisionPtr revIDLastSave="0" documentId="13_ncr:1_{E52E885B-BD6C-4495-AC79-D190655CA05E}" xr6:coauthVersionLast="46" xr6:coauthVersionMax="46" xr10:uidLastSave="{00000000-0000-0000-0000-000000000000}"/>
  <bookViews>
    <workbookView xWindow="855" yWindow="105" windowWidth="25500" windowHeight="14655" tabRatio="863" xr2:uid="{00000000-000D-0000-FFFF-FFFF00000000}"/>
  </bookViews>
  <sheets>
    <sheet name="Supervisor" sheetId="8" r:id="rId1"/>
    <sheet name="Bank of Green Cty" sheetId="10" r:id="rId2"/>
    <sheet name="GenRev" sheetId="6" r:id="rId3"/>
    <sheet name="GenApprop" sheetId="7" r:id="rId4"/>
    <sheet name="Highway" sheetId="3" r:id="rId5"/>
    <sheet name="Parks" sheetId="11" r:id="rId6"/>
    <sheet name="Sewer" sheetId="12" r:id="rId7"/>
    <sheet name="Lighting" sheetId="2" r:id="rId8"/>
  </sheets>
  <definedNames>
    <definedName name="_xlnm.Print_Area" localSheetId="1">'Bank of Green Cty'!$A$1:$Y$70</definedName>
    <definedName name="_xlnm.Print_Area" localSheetId="3">GenApprop!$A$1:$U$187</definedName>
    <definedName name="_xlnm.Print_Area" localSheetId="2">GenRev!$A$1:$U$89</definedName>
    <definedName name="_xlnm.Print_Area" localSheetId="4">Highway!$A$1:$U$64</definedName>
    <definedName name="_xlnm.Print_Area" localSheetId="7">Lighting!$A$1:$U$24</definedName>
    <definedName name="_xlnm.Print_Area" localSheetId="6">Sewer!$A$1:$T$39</definedName>
    <definedName name="_xlnm.Print_Titles" localSheetId="3">GenApprop!$1:$5</definedName>
    <definedName name="_xlnm.Print_Titles" localSheetId="2">GenRev!$2:$6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8" l="1"/>
  <c r="D16" i="10"/>
  <c r="H18" i="11"/>
  <c r="O16" i="10"/>
  <c r="G25" i="8"/>
  <c r="M14" i="8"/>
  <c r="D20" i="11"/>
  <c r="F48" i="3"/>
  <c r="D124" i="7"/>
  <c r="D40" i="7"/>
  <c r="F34" i="7"/>
  <c r="F15" i="6"/>
  <c r="F47" i="6"/>
  <c r="F71" i="6"/>
  <c r="U48" i="3" l="1"/>
  <c r="T48" i="3"/>
  <c r="S48" i="3"/>
  <c r="O88" i="7" l="1"/>
  <c r="S16" i="11" l="1"/>
  <c r="S40" i="7" l="1"/>
  <c r="L88" i="7" l="1"/>
  <c r="S2" i="12" l="1"/>
  <c r="S29" i="12"/>
  <c r="F139" i="7" l="1"/>
  <c r="F35" i="6" l="1"/>
  <c r="B16" i="10" l="1"/>
  <c r="H88" i="7"/>
  <c r="F11" i="6"/>
  <c r="F27" i="6"/>
  <c r="F26" i="6"/>
  <c r="F25" i="6"/>
  <c r="F24" i="6"/>
  <c r="F23" i="6"/>
  <c r="F40" i="6"/>
  <c r="F77" i="6"/>
  <c r="G27" i="8" l="1"/>
  <c r="B12" i="10" l="1"/>
  <c r="B11" i="10"/>
  <c r="G88" i="7" l="1"/>
  <c r="B13" i="10" l="1"/>
  <c r="F18" i="11" l="1"/>
  <c r="F17" i="11"/>
  <c r="F16" i="11"/>
  <c r="F14" i="2" l="1"/>
  <c r="T14" i="2" s="1"/>
  <c r="F29" i="12"/>
  <c r="S31" i="11"/>
  <c r="F31" i="11"/>
  <c r="B61" i="10"/>
  <c r="Q63" i="6"/>
  <c r="B56" i="10"/>
  <c r="P88" i="7"/>
  <c r="S87" i="7"/>
  <c r="S86" i="7"/>
  <c r="S85" i="7"/>
  <c r="B48" i="10"/>
  <c r="F76" i="6"/>
  <c r="B41" i="10"/>
  <c r="B36" i="10"/>
  <c r="S20" i="7"/>
  <c r="B21" i="10"/>
  <c r="I88" i="7"/>
  <c r="T15" i="12"/>
  <c r="S18" i="7"/>
  <c r="F18" i="7"/>
  <c r="G17" i="2"/>
  <c r="S14" i="7"/>
  <c r="S76" i="6"/>
  <c r="L14" i="10"/>
  <c r="L19" i="10" s="1"/>
  <c r="L24" i="10" s="1"/>
  <c r="L29" i="10" s="1"/>
  <c r="L34" i="10" s="1"/>
  <c r="L39" i="10" s="1"/>
  <c r="L44" i="10" s="1"/>
  <c r="L49" i="10" s="1"/>
  <c r="L54" i="10" s="1"/>
  <c r="L59" i="10" s="1"/>
  <c r="L64" i="10" s="1"/>
  <c r="L69" i="10" s="1"/>
  <c r="G97" i="7"/>
  <c r="F16" i="7"/>
  <c r="U16" i="7" s="1"/>
  <c r="F14" i="7"/>
  <c r="F32" i="11"/>
  <c r="U32" i="11" s="1"/>
  <c r="F28" i="12"/>
  <c r="U28" i="12" s="1"/>
  <c r="S125" i="7"/>
  <c r="F125" i="7"/>
  <c r="S123" i="7"/>
  <c r="F123" i="7"/>
  <c r="F121" i="7"/>
  <c r="T121" i="7" s="1"/>
  <c r="U121" i="7"/>
  <c r="D88" i="7"/>
  <c r="F87" i="7"/>
  <c r="F86" i="7"/>
  <c r="U86" i="7" s="1"/>
  <c r="F85" i="7"/>
  <c r="U85" i="7" s="1"/>
  <c r="F20" i="7"/>
  <c r="S16" i="2"/>
  <c r="T16" i="2" s="1"/>
  <c r="F47" i="7"/>
  <c r="F132" i="7"/>
  <c r="S28" i="11"/>
  <c r="F124" i="7"/>
  <c r="S124" i="7"/>
  <c r="T124" i="7" s="1"/>
  <c r="F106" i="7"/>
  <c r="S106" i="7"/>
  <c r="S20" i="11"/>
  <c r="S53" i="3"/>
  <c r="F15" i="11"/>
  <c r="F14" i="11"/>
  <c r="F13" i="11"/>
  <c r="F12" i="11"/>
  <c r="O24" i="11"/>
  <c r="M112" i="7"/>
  <c r="M79" i="6"/>
  <c r="M17" i="2"/>
  <c r="M20" i="2" s="1"/>
  <c r="L79" i="6"/>
  <c r="B26" i="10"/>
  <c r="I112" i="7"/>
  <c r="S32" i="11"/>
  <c r="H79" i="6"/>
  <c r="X14" i="10"/>
  <c r="X19" i="10" s="1"/>
  <c r="X24" i="10" s="1"/>
  <c r="X29" i="10" s="1"/>
  <c r="X34" i="10" s="1"/>
  <c r="X39" i="10" s="1"/>
  <c r="X44" i="10" s="1"/>
  <c r="X49" i="10" s="1"/>
  <c r="X54" i="10" s="1"/>
  <c r="X59" i="10" s="1"/>
  <c r="X64" i="10" s="1"/>
  <c r="X69" i="10" s="1"/>
  <c r="F28" i="11"/>
  <c r="S59" i="3"/>
  <c r="S57" i="3"/>
  <c r="F57" i="3"/>
  <c r="S29" i="7"/>
  <c r="F29" i="7"/>
  <c r="S41" i="6"/>
  <c r="R43" i="6"/>
  <c r="S32" i="12"/>
  <c r="E128" i="7"/>
  <c r="E112" i="7"/>
  <c r="F44" i="7"/>
  <c r="S24" i="6"/>
  <c r="H34" i="10"/>
  <c r="H39" i="10" s="1"/>
  <c r="H44" i="10" s="1"/>
  <c r="H49" i="10" s="1"/>
  <c r="H54" i="10" s="1"/>
  <c r="H59" i="10" s="1"/>
  <c r="H64" i="10" s="1"/>
  <c r="H69" i="10" s="1"/>
  <c r="S45" i="3"/>
  <c r="F45" i="3"/>
  <c r="U14" i="10"/>
  <c r="U19" i="10" s="1"/>
  <c r="U24" i="10" s="1"/>
  <c r="U29" i="10" s="1"/>
  <c r="U34" i="10" s="1"/>
  <c r="U39" i="10" s="1"/>
  <c r="U44" i="10" s="1"/>
  <c r="U49" i="10" s="1"/>
  <c r="U54" i="10" s="1"/>
  <c r="U59" i="10" s="1"/>
  <c r="U64" i="10" s="1"/>
  <c r="U69" i="10" s="1"/>
  <c r="S47" i="6"/>
  <c r="T47" i="6" s="1"/>
  <c r="B58" i="10"/>
  <c r="B57" i="10"/>
  <c r="B17" i="10"/>
  <c r="B18" i="10"/>
  <c r="B22" i="10"/>
  <c r="B27" i="10"/>
  <c r="B28" i="10"/>
  <c r="B31" i="10"/>
  <c r="B32" i="10"/>
  <c r="B33" i="10"/>
  <c r="B37" i="10"/>
  <c r="B38" i="10"/>
  <c r="B42" i="10"/>
  <c r="B43" i="10"/>
  <c r="B46" i="10"/>
  <c r="B47" i="10"/>
  <c r="B51" i="10"/>
  <c r="B52" i="10"/>
  <c r="B53" i="10"/>
  <c r="O27" i="3"/>
  <c r="O31" i="3" s="1"/>
  <c r="S14" i="2"/>
  <c r="U14" i="2" s="1"/>
  <c r="P24" i="11"/>
  <c r="F120" i="7"/>
  <c r="S120" i="7"/>
  <c r="U120" i="7" s="1"/>
  <c r="E63" i="7"/>
  <c r="S28" i="7"/>
  <c r="F28" i="7"/>
  <c r="T28" i="7" s="1"/>
  <c r="M97" i="7"/>
  <c r="L112" i="7"/>
  <c r="S100" i="7"/>
  <c r="U100" i="7" s="1"/>
  <c r="F13" i="2"/>
  <c r="S13" i="2"/>
  <c r="S15" i="2"/>
  <c r="D17" i="2"/>
  <c r="D20" i="2" s="1"/>
  <c r="E17" i="2"/>
  <c r="H17" i="2"/>
  <c r="H20" i="2" s="1"/>
  <c r="I17" i="2"/>
  <c r="I20" i="2"/>
  <c r="J17" i="2"/>
  <c r="J20" i="2" s="1"/>
  <c r="K17" i="2"/>
  <c r="K20" i="2"/>
  <c r="L17" i="2"/>
  <c r="N17" i="2"/>
  <c r="N20" i="2"/>
  <c r="O17" i="2"/>
  <c r="O20" i="2" s="1"/>
  <c r="P17" i="2"/>
  <c r="P20" i="2" s="1"/>
  <c r="F18" i="2"/>
  <c r="L20" i="2"/>
  <c r="S23" i="2"/>
  <c r="F11" i="12"/>
  <c r="F17" i="12" s="1"/>
  <c r="S11" i="12"/>
  <c r="F12" i="12"/>
  <c r="S12" i="12"/>
  <c r="F13" i="12"/>
  <c r="S13" i="12"/>
  <c r="T13" i="12" s="1"/>
  <c r="S14" i="12"/>
  <c r="T14" i="12" s="1"/>
  <c r="F16" i="12"/>
  <c r="S16" i="12"/>
  <c r="T16" i="12"/>
  <c r="D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F21" i="12"/>
  <c r="S21" i="12"/>
  <c r="F22" i="12"/>
  <c r="S22" i="12"/>
  <c r="T22" i="12" s="1"/>
  <c r="F23" i="12"/>
  <c r="S23" i="12"/>
  <c r="F24" i="12"/>
  <c r="S24" i="12"/>
  <c r="U24" i="12" s="1"/>
  <c r="F25" i="12"/>
  <c r="T25" i="12" s="1"/>
  <c r="S25" i="12"/>
  <c r="F26" i="12"/>
  <c r="S26" i="12"/>
  <c r="F27" i="12"/>
  <c r="S27" i="12"/>
  <c r="F30" i="12"/>
  <c r="S30" i="12"/>
  <c r="F31" i="12"/>
  <c r="T31" i="12" s="1"/>
  <c r="S31" i="12"/>
  <c r="F32" i="12"/>
  <c r="F33" i="12"/>
  <c r="S33" i="12"/>
  <c r="F34" i="12"/>
  <c r="S34" i="12"/>
  <c r="F35" i="12"/>
  <c r="S35" i="12"/>
  <c r="T35" i="12" s="1"/>
  <c r="F36" i="12"/>
  <c r="S36" i="12"/>
  <c r="D38" i="12"/>
  <c r="E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F11" i="11"/>
  <c r="S11" i="11"/>
  <c r="T11" i="11" s="1"/>
  <c r="F19" i="11"/>
  <c r="S19" i="11"/>
  <c r="S21" i="11"/>
  <c r="T21" i="11" s="1"/>
  <c r="G24" i="11"/>
  <c r="H24" i="11"/>
  <c r="I24" i="11"/>
  <c r="J24" i="11"/>
  <c r="K24" i="11"/>
  <c r="M24" i="11"/>
  <c r="Q24" i="11"/>
  <c r="R24" i="11"/>
  <c r="F27" i="11"/>
  <c r="S27" i="11"/>
  <c r="F29" i="11"/>
  <c r="S29" i="11"/>
  <c r="F30" i="11"/>
  <c r="S30" i="11"/>
  <c r="D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F10" i="3"/>
  <c r="S10" i="3"/>
  <c r="F11" i="3"/>
  <c r="S11" i="3"/>
  <c r="F12" i="3"/>
  <c r="S12" i="3"/>
  <c r="U12" i="3" s="1"/>
  <c r="F13" i="3"/>
  <c r="S13" i="3"/>
  <c r="S14" i="3"/>
  <c r="T14" i="3" s="1"/>
  <c r="F15" i="3"/>
  <c r="S15" i="3"/>
  <c r="F16" i="3"/>
  <c r="S16" i="3"/>
  <c r="F17" i="3"/>
  <c r="S17" i="3"/>
  <c r="S19" i="3"/>
  <c r="S20" i="3"/>
  <c r="S21" i="3"/>
  <c r="T21" i="3" s="1"/>
  <c r="S22" i="3"/>
  <c r="S23" i="3"/>
  <c r="S24" i="3"/>
  <c r="S25" i="3"/>
  <c r="T25" i="3" s="1"/>
  <c r="F19" i="3"/>
  <c r="T19" i="3" s="1"/>
  <c r="F20" i="3"/>
  <c r="F21" i="3"/>
  <c r="F22" i="3"/>
  <c r="T22" i="3" s="1"/>
  <c r="F23" i="3"/>
  <c r="T23" i="3" s="1"/>
  <c r="F24" i="3"/>
  <c r="T24" i="3" s="1"/>
  <c r="D27" i="3"/>
  <c r="D31" i="3" s="1"/>
  <c r="E27" i="3"/>
  <c r="E31" i="3" s="1"/>
  <c r="G27" i="3"/>
  <c r="G31" i="3" s="1"/>
  <c r="H27" i="3"/>
  <c r="H31" i="3" s="1"/>
  <c r="I27" i="3"/>
  <c r="I31" i="3" s="1"/>
  <c r="J27" i="3"/>
  <c r="J31" i="3" s="1"/>
  <c r="K27" i="3"/>
  <c r="K31" i="3" s="1"/>
  <c r="L27" i="3"/>
  <c r="L31" i="3" s="1"/>
  <c r="M27" i="3"/>
  <c r="M31" i="3" s="1"/>
  <c r="N27" i="3"/>
  <c r="N31" i="3" s="1"/>
  <c r="P27" i="3"/>
  <c r="P31" i="3" s="1"/>
  <c r="Q27" i="3"/>
  <c r="Q31" i="3" s="1"/>
  <c r="R27" i="3"/>
  <c r="R31" i="3" s="1"/>
  <c r="F29" i="3"/>
  <c r="S29" i="3" s="1"/>
  <c r="U29" i="3" s="1"/>
  <c r="S36" i="3"/>
  <c r="T36" i="3" s="1"/>
  <c r="F37" i="3"/>
  <c r="T37" i="3" s="1"/>
  <c r="S37" i="3"/>
  <c r="F38" i="3"/>
  <c r="S38" i="3"/>
  <c r="F39" i="3"/>
  <c r="S39" i="3"/>
  <c r="F40" i="3"/>
  <c r="S40" i="3"/>
  <c r="F41" i="3"/>
  <c r="S41" i="3"/>
  <c r="F42" i="3"/>
  <c r="S42" i="3"/>
  <c r="F43" i="3"/>
  <c r="F44" i="3"/>
  <c r="S44" i="3"/>
  <c r="F46" i="3"/>
  <c r="S46" i="3"/>
  <c r="F47" i="3"/>
  <c r="S47" i="3"/>
  <c r="F49" i="3"/>
  <c r="S49" i="3"/>
  <c r="F50" i="3"/>
  <c r="S50" i="3"/>
  <c r="F51" i="3"/>
  <c r="S51" i="3"/>
  <c r="F52" i="3"/>
  <c r="S52" i="3"/>
  <c r="F53" i="3"/>
  <c r="T53" i="3" s="1"/>
  <c r="F54" i="3"/>
  <c r="S54" i="3"/>
  <c r="F55" i="3"/>
  <c r="S55" i="3"/>
  <c r="F56" i="3"/>
  <c r="S56" i="3"/>
  <c r="F58" i="3"/>
  <c r="S58" i="3"/>
  <c r="F59" i="3"/>
  <c r="F60" i="3"/>
  <c r="S60" i="3"/>
  <c r="F61" i="3"/>
  <c r="S61" i="3"/>
  <c r="S62" i="3"/>
  <c r="T62" i="3"/>
  <c r="D64" i="3"/>
  <c r="E64" i="3"/>
  <c r="G64" i="3"/>
  <c r="H64" i="3"/>
  <c r="I64" i="3"/>
  <c r="J64" i="3"/>
  <c r="K64" i="3"/>
  <c r="L64" i="3"/>
  <c r="M64" i="3"/>
  <c r="N64" i="3"/>
  <c r="O64" i="3"/>
  <c r="P64" i="3"/>
  <c r="Q64" i="3"/>
  <c r="R64" i="3"/>
  <c r="F10" i="7"/>
  <c r="S10" i="7"/>
  <c r="F11" i="7"/>
  <c r="S11" i="7"/>
  <c r="F12" i="7"/>
  <c r="S12" i="7"/>
  <c r="F13" i="7"/>
  <c r="S13" i="7"/>
  <c r="S15" i="7"/>
  <c r="F17" i="7"/>
  <c r="S17" i="7"/>
  <c r="U17" i="7" s="1"/>
  <c r="F19" i="7"/>
  <c r="S19" i="7"/>
  <c r="F21" i="7"/>
  <c r="S21" i="7"/>
  <c r="F22" i="7"/>
  <c r="S22" i="7"/>
  <c r="F23" i="7"/>
  <c r="S23" i="7"/>
  <c r="U23" i="7" s="1"/>
  <c r="F24" i="7"/>
  <c r="U24" i="7" s="1"/>
  <c r="S24" i="7"/>
  <c r="F25" i="7"/>
  <c r="S25" i="7"/>
  <c r="T25" i="7" s="1"/>
  <c r="F26" i="7"/>
  <c r="S26" i="7"/>
  <c r="F27" i="7"/>
  <c r="S27" i="7"/>
  <c r="F30" i="7"/>
  <c r="S30" i="7"/>
  <c r="F31" i="7"/>
  <c r="S31" i="7"/>
  <c r="F32" i="7"/>
  <c r="S32" i="7"/>
  <c r="F33" i="7"/>
  <c r="S33" i="7"/>
  <c r="F35" i="7"/>
  <c r="S35" i="7"/>
  <c r="F36" i="7"/>
  <c r="S36" i="7"/>
  <c r="F37" i="7"/>
  <c r="S37" i="7"/>
  <c r="F38" i="7"/>
  <c r="T38" i="7" s="1"/>
  <c r="S38" i="7"/>
  <c r="U38" i="7" s="1"/>
  <c r="F39" i="7"/>
  <c r="S39" i="7"/>
  <c r="F40" i="7"/>
  <c r="F41" i="7"/>
  <c r="S41" i="7"/>
  <c r="F42" i="7"/>
  <c r="S42" i="7"/>
  <c r="T42" i="7" s="1"/>
  <c r="F43" i="7"/>
  <c r="S43" i="7"/>
  <c r="S44" i="7"/>
  <c r="T44" i="7" s="1"/>
  <c r="F45" i="7"/>
  <c r="S45" i="7"/>
  <c r="F46" i="7"/>
  <c r="U46" i="7" s="1"/>
  <c r="S46" i="7"/>
  <c r="S47" i="7"/>
  <c r="D49" i="7"/>
  <c r="G49" i="7"/>
  <c r="H49" i="7"/>
  <c r="I49" i="7"/>
  <c r="J49" i="7"/>
  <c r="K49" i="7"/>
  <c r="L49" i="7"/>
  <c r="M49" i="7"/>
  <c r="N49" i="7"/>
  <c r="N63" i="7"/>
  <c r="N82" i="7"/>
  <c r="N97" i="7"/>
  <c r="N112" i="7"/>
  <c r="N128" i="7"/>
  <c r="N136" i="7"/>
  <c r="O49" i="7"/>
  <c r="P49" i="7"/>
  <c r="Q49" i="7"/>
  <c r="R49" i="7"/>
  <c r="F53" i="7"/>
  <c r="S53" i="7"/>
  <c r="U53" i="7" s="1"/>
  <c r="F54" i="7"/>
  <c r="S54" i="7"/>
  <c r="F55" i="7"/>
  <c r="S55" i="7"/>
  <c r="U55" i="7" s="1"/>
  <c r="F56" i="7"/>
  <c r="S56" i="7"/>
  <c r="F57" i="7"/>
  <c r="S57" i="7"/>
  <c r="F58" i="7"/>
  <c r="S58" i="7"/>
  <c r="F59" i="7"/>
  <c r="F60" i="7"/>
  <c r="S59" i="7"/>
  <c r="S60" i="7"/>
  <c r="F61" i="7"/>
  <c r="S61" i="7"/>
  <c r="T61" i="7" s="1"/>
  <c r="D63" i="7"/>
  <c r="G63" i="7"/>
  <c r="H63" i="7"/>
  <c r="I63" i="7"/>
  <c r="J63" i="7"/>
  <c r="K63" i="7"/>
  <c r="L63" i="7"/>
  <c r="M63" i="7"/>
  <c r="O63" i="7"/>
  <c r="P63" i="7"/>
  <c r="Q63" i="7"/>
  <c r="R63" i="7"/>
  <c r="F67" i="7"/>
  <c r="F70" i="7" s="1"/>
  <c r="S67" i="7"/>
  <c r="F68" i="7"/>
  <c r="S68" i="7"/>
  <c r="D70" i="7"/>
  <c r="G70" i="7"/>
  <c r="H70" i="7"/>
  <c r="I70" i="7"/>
  <c r="J70" i="7"/>
  <c r="K70" i="7"/>
  <c r="L70" i="7"/>
  <c r="M70" i="7"/>
  <c r="N70" i="7"/>
  <c r="O70" i="7"/>
  <c r="P70" i="7"/>
  <c r="Q70" i="7"/>
  <c r="R70" i="7"/>
  <c r="F74" i="7"/>
  <c r="S74" i="7"/>
  <c r="F75" i="7"/>
  <c r="S75" i="7"/>
  <c r="F76" i="7"/>
  <c r="S76" i="7"/>
  <c r="F77" i="7"/>
  <c r="S77" i="7"/>
  <c r="F78" i="7"/>
  <c r="S78" i="7"/>
  <c r="F79" i="7"/>
  <c r="S79" i="7"/>
  <c r="F80" i="7"/>
  <c r="D82" i="7"/>
  <c r="E82" i="7"/>
  <c r="G82" i="7"/>
  <c r="H82" i="7"/>
  <c r="H112" i="7"/>
  <c r="H128" i="7"/>
  <c r="H136" i="7"/>
  <c r="I82" i="7"/>
  <c r="J82" i="7"/>
  <c r="K82" i="7"/>
  <c r="L82" i="7"/>
  <c r="M82" i="7"/>
  <c r="O82" i="7"/>
  <c r="P82" i="7"/>
  <c r="Q82" i="7"/>
  <c r="R82" i="7"/>
  <c r="S91" i="7"/>
  <c r="F92" i="7"/>
  <c r="T92" i="7" s="1"/>
  <c r="S92" i="7"/>
  <c r="F93" i="7"/>
  <c r="S93" i="7"/>
  <c r="S94" i="7"/>
  <c r="S95" i="7"/>
  <c r="F94" i="7"/>
  <c r="F95" i="7"/>
  <c r="F96" i="7"/>
  <c r="S96" i="7"/>
  <c r="D97" i="7"/>
  <c r="H97" i="7"/>
  <c r="I97" i="7"/>
  <c r="J97" i="7"/>
  <c r="K97" i="7"/>
  <c r="L97" i="7"/>
  <c r="O97" i="7"/>
  <c r="P97" i="7"/>
  <c r="Q97" i="7"/>
  <c r="R97" i="7"/>
  <c r="S101" i="7"/>
  <c r="F102" i="7"/>
  <c r="T102" i="7" s="1"/>
  <c r="S102" i="7"/>
  <c r="F103" i="7"/>
  <c r="S103" i="7"/>
  <c r="F104" i="7"/>
  <c r="S104" i="7"/>
  <c r="F105" i="7"/>
  <c r="S105" i="7"/>
  <c r="F107" i="7"/>
  <c r="S107" i="7"/>
  <c r="F108" i="7"/>
  <c r="S108" i="7"/>
  <c r="T108" i="7" s="1"/>
  <c r="F109" i="7"/>
  <c r="T109" i="7" s="1"/>
  <c r="S109" i="7"/>
  <c r="F110" i="7"/>
  <c r="S110" i="7"/>
  <c r="D112" i="7"/>
  <c r="G112" i="7"/>
  <c r="J112" i="7"/>
  <c r="K112" i="7"/>
  <c r="O112" i="7"/>
  <c r="P112" i="7"/>
  <c r="Q112" i="7"/>
  <c r="R112" i="7"/>
  <c r="F116" i="7"/>
  <c r="S116" i="7"/>
  <c r="F117" i="7"/>
  <c r="S117" i="7"/>
  <c r="F118" i="7"/>
  <c r="S118" i="7"/>
  <c r="F119" i="7"/>
  <c r="S119" i="7"/>
  <c r="F122" i="7"/>
  <c r="S122" i="7"/>
  <c r="F126" i="7"/>
  <c r="S126" i="7"/>
  <c r="D128" i="7"/>
  <c r="G128" i="7"/>
  <c r="I128" i="7"/>
  <c r="J128" i="7"/>
  <c r="K128" i="7"/>
  <c r="L128" i="7"/>
  <c r="M128" i="7"/>
  <c r="O128" i="7"/>
  <c r="P128" i="7"/>
  <c r="Q128" i="7"/>
  <c r="R128" i="7"/>
  <c r="S132" i="7"/>
  <c r="F133" i="7"/>
  <c r="S133" i="7"/>
  <c r="S134" i="7"/>
  <c r="F134" i="7"/>
  <c r="D136" i="7"/>
  <c r="G136" i="7"/>
  <c r="I136" i="7"/>
  <c r="J136" i="7"/>
  <c r="K136" i="7"/>
  <c r="L136" i="7"/>
  <c r="M136" i="7"/>
  <c r="O136" i="7"/>
  <c r="P136" i="7"/>
  <c r="Q136" i="7"/>
  <c r="R136" i="7"/>
  <c r="F138" i="7"/>
  <c r="T138" i="7" s="1"/>
  <c r="S138" i="7"/>
  <c r="S140" i="7" s="1"/>
  <c r="S139" i="7"/>
  <c r="T139" i="7"/>
  <c r="D140" i="7"/>
  <c r="G140" i="7"/>
  <c r="H140" i="7"/>
  <c r="I140" i="7"/>
  <c r="J140" i="7"/>
  <c r="K140" i="7"/>
  <c r="L140" i="7"/>
  <c r="M140" i="7"/>
  <c r="N140" i="7"/>
  <c r="O140" i="7"/>
  <c r="P140" i="7"/>
  <c r="Q140" i="7"/>
  <c r="S141" i="7"/>
  <c r="S150" i="7"/>
  <c r="T151" i="7" s="1"/>
  <c r="P158" i="7"/>
  <c r="P161" i="7" s="1"/>
  <c r="S159" i="7"/>
  <c r="G161" i="7"/>
  <c r="H161" i="7"/>
  <c r="I161" i="7"/>
  <c r="J161" i="7"/>
  <c r="K161" i="7"/>
  <c r="L161" i="7"/>
  <c r="M161" i="7"/>
  <c r="N161" i="7"/>
  <c r="O161" i="7"/>
  <c r="G164" i="7"/>
  <c r="H164" i="7"/>
  <c r="I164" i="7"/>
  <c r="J164" i="7"/>
  <c r="K164" i="7"/>
  <c r="L164" i="7"/>
  <c r="M164" i="7"/>
  <c r="N164" i="7"/>
  <c r="O164" i="7"/>
  <c r="P164" i="7"/>
  <c r="G165" i="7"/>
  <c r="S165" i="7" s="1"/>
  <c r="H165" i="7"/>
  <c r="I165" i="7"/>
  <c r="J165" i="7"/>
  <c r="K165" i="7"/>
  <c r="L165" i="7"/>
  <c r="M165" i="7"/>
  <c r="N165" i="7"/>
  <c r="O165" i="7"/>
  <c r="P165" i="7"/>
  <c r="O166" i="7"/>
  <c r="S166" i="7" s="1"/>
  <c r="S147" i="7" s="1"/>
  <c r="L171" i="7"/>
  <c r="G172" i="7"/>
  <c r="L172" i="7"/>
  <c r="L174" i="7" s="1"/>
  <c r="M172" i="7"/>
  <c r="M174" i="7"/>
  <c r="G174" i="7"/>
  <c r="H174" i="7"/>
  <c r="I174" i="7"/>
  <c r="J174" i="7"/>
  <c r="K174" i="7"/>
  <c r="N174" i="7"/>
  <c r="G178" i="7"/>
  <c r="G179" i="7"/>
  <c r="H178" i="7"/>
  <c r="H179" i="7"/>
  <c r="H181" i="7" s="1"/>
  <c r="H176" i="7" s="1"/>
  <c r="I178" i="7"/>
  <c r="I179" i="7"/>
  <c r="J178" i="7"/>
  <c r="K178" i="7"/>
  <c r="K181" i="7" s="1"/>
  <c r="K176" i="7" s="1"/>
  <c r="K179" i="7"/>
  <c r="L178" i="7"/>
  <c r="M178" i="7"/>
  <c r="M181" i="7" s="1"/>
  <c r="M176" i="7" s="1"/>
  <c r="N178" i="7"/>
  <c r="J179" i="7"/>
  <c r="L179" i="7"/>
  <c r="M179" i="7"/>
  <c r="N179" i="7"/>
  <c r="N181" i="7" s="1"/>
  <c r="N176" i="7" s="1"/>
  <c r="G180" i="7"/>
  <c r="S11" i="6"/>
  <c r="U11" i="6" s="1"/>
  <c r="S12" i="6"/>
  <c r="F13" i="6"/>
  <c r="S13" i="6"/>
  <c r="F14" i="6"/>
  <c r="S14" i="6"/>
  <c r="S15" i="6"/>
  <c r="U15" i="6" s="1"/>
  <c r="F16" i="6"/>
  <c r="S16" i="6"/>
  <c r="D18" i="6"/>
  <c r="E18" i="6"/>
  <c r="G18" i="6"/>
  <c r="H18" i="6"/>
  <c r="I18" i="6"/>
  <c r="J18" i="6"/>
  <c r="J30" i="6"/>
  <c r="J43" i="6"/>
  <c r="J50" i="6"/>
  <c r="J63" i="6"/>
  <c r="K18" i="6"/>
  <c r="L18" i="6"/>
  <c r="M18" i="6"/>
  <c r="N18" i="6"/>
  <c r="O18" i="6"/>
  <c r="P18" i="6"/>
  <c r="Q18" i="6"/>
  <c r="R18" i="6"/>
  <c r="F22" i="6"/>
  <c r="S22" i="6"/>
  <c r="S23" i="6"/>
  <c r="T23" i="6" s="1"/>
  <c r="S25" i="6"/>
  <c r="T25" i="6" s="1"/>
  <c r="S26" i="6"/>
  <c r="U26" i="6" s="1"/>
  <c r="S27" i="6"/>
  <c r="T27" i="6" s="1"/>
  <c r="F28" i="6"/>
  <c r="S28" i="6"/>
  <c r="F29" i="6"/>
  <c r="D30" i="6"/>
  <c r="E30" i="6"/>
  <c r="G30" i="6"/>
  <c r="H30" i="6"/>
  <c r="I30" i="6"/>
  <c r="K30" i="6"/>
  <c r="L30" i="6"/>
  <c r="L43" i="6"/>
  <c r="L50" i="6"/>
  <c r="L63" i="6"/>
  <c r="M30" i="6"/>
  <c r="N30" i="6"/>
  <c r="O30" i="6"/>
  <c r="P30" i="6"/>
  <c r="Q30" i="6"/>
  <c r="R30" i="6"/>
  <c r="S35" i="6"/>
  <c r="T35" i="6" s="1"/>
  <c r="F39" i="6"/>
  <c r="S39" i="6"/>
  <c r="S40" i="6"/>
  <c r="T40" i="6" s="1"/>
  <c r="F41" i="6"/>
  <c r="D43" i="6"/>
  <c r="E43" i="6"/>
  <c r="G43" i="6"/>
  <c r="H43" i="6"/>
  <c r="I43" i="6"/>
  <c r="K43" i="6"/>
  <c r="M43" i="6"/>
  <c r="N43" i="6"/>
  <c r="O43" i="6"/>
  <c r="P43" i="6"/>
  <c r="Q43" i="6"/>
  <c r="F46" i="6"/>
  <c r="S46" i="6"/>
  <c r="S48" i="6"/>
  <c r="F48" i="6"/>
  <c r="F49" i="6"/>
  <c r="S49" i="6"/>
  <c r="D50" i="6"/>
  <c r="E50" i="6"/>
  <c r="G50" i="6"/>
  <c r="H50" i="6"/>
  <c r="I50" i="6"/>
  <c r="K50" i="6"/>
  <c r="M50" i="6"/>
  <c r="N50" i="6"/>
  <c r="O50" i="6"/>
  <c r="P50" i="6"/>
  <c r="Q50" i="6"/>
  <c r="R50" i="6"/>
  <c r="F53" i="6"/>
  <c r="S53" i="6"/>
  <c r="F58" i="6"/>
  <c r="S58" i="6"/>
  <c r="S59" i="6"/>
  <c r="T59" i="6" s="1"/>
  <c r="F60" i="6"/>
  <c r="S60" i="6"/>
  <c r="S61" i="6"/>
  <c r="T61" i="6" s="1"/>
  <c r="D63" i="6"/>
  <c r="E63" i="6"/>
  <c r="G63" i="6"/>
  <c r="H63" i="6"/>
  <c r="I63" i="6"/>
  <c r="K63" i="6"/>
  <c r="M63" i="6"/>
  <c r="N63" i="6"/>
  <c r="O63" i="6"/>
  <c r="P63" i="6"/>
  <c r="R63" i="6"/>
  <c r="F67" i="6"/>
  <c r="S67" i="6"/>
  <c r="S68" i="6"/>
  <c r="U68" i="6" s="1"/>
  <c r="S69" i="6"/>
  <c r="S70" i="6"/>
  <c r="S71" i="6"/>
  <c r="T71" i="6" s="1"/>
  <c r="S72" i="6"/>
  <c r="S73" i="6"/>
  <c r="S74" i="6"/>
  <c r="S75" i="6"/>
  <c r="S77" i="6"/>
  <c r="T77" i="6" s="1"/>
  <c r="F69" i="6"/>
  <c r="F70" i="6"/>
  <c r="F72" i="6"/>
  <c r="F73" i="6"/>
  <c r="F74" i="6"/>
  <c r="F75" i="6"/>
  <c r="F78" i="6"/>
  <c r="D79" i="6"/>
  <c r="E79" i="6"/>
  <c r="G79" i="6"/>
  <c r="I79" i="6"/>
  <c r="K79" i="6"/>
  <c r="N79" i="6"/>
  <c r="O79" i="6"/>
  <c r="P79" i="6"/>
  <c r="Q79" i="6"/>
  <c r="S81" i="6"/>
  <c r="F85" i="6"/>
  <c r="F88" i="6" s="1"/>
  <c r="S91" i="6"/>
  <c r="S92" i="6"/>
  <c r="S93" i="6"/>
  <c r="S94" i="6"/>
  <c r="S95" i="6"/>
  <c r="F97" i="6"/>
  <c r="G97" i="6"/>
  <c r="H97" i="6"/>
  <c r="I97" i="6"/>
  <c r="J97" i="6"/>
  <c r="K97" i="6"/>
  <c r="L97" i="6"/>
  <c r="M97" i="6"/>
  <c r="N97" i="6"/>
  <c r="O97" i="6"/>
  <c r="P97" i="6"/>
  <c r="Q97" i="6"/>
  <c r="R97" i="6"/>
  <c r="B9" i="10"/>
  <c r="F14" i="10"/>
  <c r="F19" i="10" s="1"/>
  <c r="F24" i="10" s="1"/>
  <c r="F29" i="10" s="1"/>
  <c r="F34" i="10" s="1"/>
  <c r="F39" i="10" s="1"/>
  <c r="F44" i="10" s="1"/>
  <c r="F49" i="10" s="1"/>
  <c r="F54" i="10" s="1"/>
  <c r="F59" i="10" s="1"/>
  <c r="F64" i="10" s="1"/>
  <c r="F69" i="10" s="1"/>
  <c r="J14" i="10"/>
  <c r="J19" i="10" s="1"/>
  <c r="J24" i="10" s="1"/>
  <c r="J29" i="10" s="1"/>
  <c r="J34" i="10" s="1"/>
  <c r="J39" i="10" s="1"/>
  <c r="J44" i="10" s="1"/>
  <c r="J49" i="10" s="1"/>
  <c r="J54" i="10" s="1"/>
  <c r="J59" i="10" s="1"/>
  <c r="J64" i="10" s="1"/>
  <c r="J69" i="10" s="1"/>
  <c r="O14" i="10"/>
  <c r="O19" i="10" s="1"/>
  <c r="O24" i="10" s="1"/>
  <c r="O29" i="10" s="1"/>
  <c r="O34" i="10" s="1"/>
  <c r="O39" i="10" s="1"/>
  <c r="O44" i="10" s="1"/>
  <c r="O49" i="10" s="1"/>
  <c r="O54" i="10" s="1"/>
  <c r="O59" i="10" s="1"/>
  <c r="O64" i="10" s="1"/>
  <c r="O69" i="10" s="1"/>
  <c r="P14" i="10"/>
  <c r="P19" i="10" s="1"/>
  <c r="P24" i="10" s="1"/>
  <c r="P29" i="10" s="1"/>
  <c r="P34" i="10" s="1"/>
  <c r="P39" i="10" s="1"/>
  <c r="P44" i="10" s="1"/>
  <c r="P49" i="10" s="1"/>
  <c r="P54" i="10" s="1"/>
  <c r="P59" i="10" s="1"/>
  <c r="P64" i="10" s="1"/>
  <c r="P69" i="10" s="1"/>
  <c r="S14" i="10"/>
  <c r="S19" i="10" s="1"/>
  <c r="S24" i="10" s="1"/>
  <c r="S29" i="10" s="1"/>
  <c r="S34" i="10" s="1"/>
  <c r="S39" i="10" s="1"/>
  <c r="S44" i="10" s="1"/>
  <c r="S49" i="10" s="1"/>
  <c r="S54" i="10" s="1"/>
  <c r="S59" i="10" s="1"/>
  <c r="S64" i="10" s="1"/>
  <c r="S69" i="10" s="1"/>
  <c r="V14" i="10"/>
  <c r="V19" i="10" s="1"/>
  <c r="V24" i="10" s="1"/>
  <c r="V29" i="10" s="1"/>
  <c r="V34" i="10" s="1"/>
  <c r="V39" i="10" s="1"/>
  <c r="V44" i="10" s="1"/>
  <c r="V49" i="10" s="1"/>
  <c r="V54" i="10" s="1"/>
  <c r="V59" i="10" s="1"/>
  <c r="V64" i="10" s="1"/>
  <c r="V69" i="10" s="1"/>
  <c r="W14" i="10"/>
  <c r="W19" i="10" s="1"/>
  <c r="W24" i="10" s="1"/>
  <c r="W29" i="10" s="1"/>
  <c r="W34" i="10" s="1"/>
  <c r="W39" i="10" s="1"/>
  <c r="W44" i="10" s="1"/>
  <c r="W49" i="10" s="1"/>
  <c r="W54" i="10" s="1"/>
  <c r="W59" i="10" s="1"/>
  <c r="W64" i="10" s="1"/>
  <c r="W69" i="10" s="1"/>
  <c r="Y14" i="10"/>
  <c r="Y19" i="10" s="1"/>
  <c r="Y24" i="10" s="1"/>
  <c r="Y29" i="10" s="1"/>
  <c r="Y34" i="10" s="1"/>
  <c r="Y39" i="10" s="1"/>
  <c r="Y44" i="10" s="1"/>
  <c r="Y49" i="10" s="1"/>
  <c r="Y54" i="10" s="1"/>
  <c r="Y59" i="10" s="1"/>
  <c r="Y64" i="10" s="1"/>
  <c r="Y69" i="10" s="1"/>
  <c r="G19" i="10"/>
  <c r="G24" i="10" s="1"/>
  <c r="H19" i="10"/>
  <c r="H24" i="10" s="1"/>
  <c r="N44" i="10"/>
  <c r="B62" i="10"/>
  <c r="B63" i="10"/>
  <c r="K64" i="10"/>
  <c r="K69" i="10" s="1"/>
  <c r="N64" i="10"/>
  <c r="N69" i="10" s="1"/>
  <c r="B66" i="10"/>
  <c r="B67" i="10"/>
  <c r="B68" i="10"/>
  <c r="P10" i="8"/>
  <c r="P11" i="8"/>
  <c r="P12" i="8"/>
  <c r="P13" i="8"/>
  <c r="P14" i="8"/>
  <c r="P15" i="8"/>
  <c r="P16" i="8"/>
  <c r="P18" i="8"/>
  <c r="F20" i="8"/>
  <c r="G20" i="8"/>
  <c r="H20" i="8"/>
  <c r="I20" i="8"/>
  <c r="J20" i="8"/>
  <c r="K20" i="8"/>
  <c r="L20" i="8"/>
  <c r="M20" i="8"/>
  <c r="N20" i="8"/>
  <c r="O20" i="8"/>
  <c r="G44" i="8"/>
  <c r="G54" i="8"/>
  <c r="G61" i="8"/>
  <c r="G68" i="8"/>
  <c r="G76" i="8"/>
  <c r="F101" i="7"/>
  <c r="F15" i="7"/>
  <c r="L24" i="11"/>
  <c r="E49" i="7"/>
  <c r="F20" i="11"/>
  <c r="T20" i="11" s="1"/>
  <c r="D24" i="11"/>
  <c r="N24" i="11"/>
  <c r="E136" i="7"/>
  <c r="S18" i="11"/>
  <c r="U18" i="11" s="1"/>
  <c r="T123" i="7"/>
  <c r="T32" i="11"/>
  <c r="U28" i="11"/>
  <c r="U21" i="12"/>
  <c r="D14" i="10"/>
  <c r="D19" i="10" s="1"/>
  <c r="F140" i="7"/>
  <c r="U107" i="7"/>
  <c r="U106" i="7"/>
  <c r="U32" i="7"/>
  <c r="T100" i="7"/>
  <c r="U28" i="7"/>
  <c r="E14" i="10"/>
  <c r="E19" i="10" s="1"/>
  <c r="E24" i="10" s="1"/>
  <c r="E29" i="10" s="1"/>
  <c r="E34" i="10" s="1"/>
  <c r="E39" i="10" s="1"/>
  <c r="E44" i="10" s="1"/>
  <c r="E49" i="10" s="1"/>
  <c r="E54" i="10" s="1"/>
  <c r="E59" i="10" s="1"/>
  <c r="E64" i="10" s="1"/>
  <c r="E69" i="10" s="1"/>
  <c r="U16" i="2"/>
  <c r="U13" i="3"/>
  <c r="T140" i="7" l="1"/>
  <c r="T79" i="7"/>
  <c r="T77" i="7"/>
  <c r="U11" i="7"/>
  <c r="T96" i="7"/>
  <c r="I167" i="7"/>
  <c r="T105" i="7"/>
  <c r="U95" i="7"/>
  <c r="T68" i="7"/>
  <c r="J181" i="7"/>
  <c r="J176" i="7" s="1"/>
  <c r="I181" i="7"/>
  <c r="I176" i="7" s="1"/>
  <c r="G181" i="7"/>
  <c r="G176" i="7" s="1"/>
  <c r="S161" i="7"/>
  <c r="F30" i="6"/>
  <c r="T68" i="6"/>
  <c r="T75" i="6"/>
  <c r="U22" i="6"/>
  <c r="T13" i="6"/>
  <c r="U46" i="6"/>
  <c r="U13" i="2"/>
  <c r="U17" i="2" s="1"/>
  <c r="T36" i="12"/>
  <c r="T29" i="12"/>
  <c r="U29" i="12"/>
  <c r="F34" i="11"/>
  <c r="T30" i="11"/>
  <c r="U31" i="11"/>
  <c r="U19" i="11"/>
  <c r="U29" i="11"/>
  <c r="U10" i="3"/>
  <c r="T56" i="3"/>
  <c r="U53" i="3"/>
  <c r="T41" i="3"/>
  <c r="T95" i="7"/>
  <c r="T57" i="7"/>
  <c r="T16" i="7"/>
  <c r="U12" i="7"/>
  <c r="F136" i="7"/>
  <c r="T132" i="7"/>
  <c r="T134" i="7"/>
  <c r="T125" i="7"/>
  <c r="U126" i="7"/>
  <c r="U117" i="7"/>
  <c r="U123" i="7"/>
  <c r="U103" i="7"/>
  <c r="T93" i="7"/>
  <c r="T76" i="7"/>
  <c r="U56" i="7"/>
  <c r="T54" i="7"/>
  <c r="T59" i="7"/>
  <c r="U14" i="7"/>
  <c r="T24" i="7"/>
  <c r="U19" i="7"/>
  <c r="T13" i="7"/>
  <c r="U57" i="7"/>
  <c r="O145" i="7"/>
  <c r="L145" i="7"/>
  <c r="H145" i="7"/>
  <c r="T55" i="7"/>
  <c r="G145" i="7"/>
  <c r="T32" i="7"/>
  <c r="T26" i="7"/>
  <c r="T20" i="7"/>
  <c r="U78" i="7"/>
  <c r="T41" i="7"/>
  <c r="T53" i="6"/>
  <c r="U67" i="6"/>
  <c r="F50" i="6"/>
  <c r="U16" i="6"/>
  <c r="T17" i="3"/>
  <c r="T15" i="3"/>
  <c r="T40" i="3"/>
  <c r="T21" i="12"/>
  <c r="O167" i="7"/>
  <c r="T46" i="3"/>
  <c r="U124" i="7"/>
  <c r="T49" i="3"/>
  <c r="U40" i="7"/>
  <c r="T40" i="7"/>
  <c r="T18" i="7"/>
  <c r="T12" i="7"/>
  <c r="T39" i="3"/>
  <c r="K167" i="7"/>
  <c r="F27" i="3"/>
  <c r="F31" i="3" s="1"/>
  <c r="U55" i="3"/>
  <c r="U49" i="3"/>
  <c r="U39" i="3"/>
  <c r="T31" i="11"/>
  <c r="U47" i="3"/>
  <c r="U44" i="7"/>
  <c r="U43" i="7"/>
  <c r="T15" i="6"/>
  <c r="U47" i="7"/>
  <c r="T50" i="3"/>
  <c r="T59" i="3"/>
  <c r="U11" i="11"/>
  <c r="T126" i="7"/>
  <c r="T118" i="7"/>
  <c r="T103" i="7"/>
  <c r="S112" i="7"/>
  <c r="U41" i="7"/>
  <c r="T55" i="3"/>
  <c r="T14" i="7"/>
  <c r="S50" i="6"/>
  <c r="T18" i="11"/>
  <c r="T35" i="7"/>
  <c r="T17" i="7"/>
  <c r="H83" i="6"/>
  <c r="H88" i="6" s="1"/>
  <c r="U61" i="3"/>
  <c r="U11" i="12"/>
  <c r="S148" i="7"/>
  <c r="T148" i="7" s="1"/>
  <c r="T116" i="7"/>
  <c r="S82" i="7"/>
  <c r="T21" i="7"/>
  <c r="G83" i="6"/>
  <c r="T26" i="6"/>
  <c r="T19" i="11"/>
  <c r="U34" i="12"/>
  <c r="T11" i="12"/>
  <c r="U20" i="11"/>
  <c r="U35" i="6"/>
  <c r="U118" i="7"/>
  <c r="U35" i="7"/>
  <c r="S97" i="7"/>
  <c r="S158" i="7"/>
  <c r="E145" i="7"/>
  <c r="R83" i="6"/>
  <c r="N83" i="6"/>
  <c r="O83" i="6"/>
  <c r="T39" i="6"/>
  <c r="M83" i="6"/>
  <c r="T16" i="6"/>
  <c r="M167" i="7"/>
  <c r="G167" i="7"/>
  <c r="S167" i="7" s="1"/>
  <c r="T110" i="7"/>
  <c r="T104" i="7"/>
  <c r="U102" i="7"/>
  <c r="T78" i="7"/>
  <c r="S70" i="7"/>
  <c r="T60" i="7"/>
  <c r="U54" i="7"/>
  <c r="T46" i="7"/>
  <c r="T37" i="7"/>
  <c r="T33" i="7"/>
  <c r="U27" i="7"/>
  <c r="U25" i="7"/>
  <c r="U21" i="7"/>
  <c r="U60" i="3"/>
  <c r="T16" i="3"/>
  <c r="T29" i="11"/>
  <c r="T27" i="11"/>
  <c r="U41" i="6"/>
  <c r="U125" i="7"/>
  <c r="S136" i="7"/>
  <c r="U25" i="6"/>
  <c r="T19" i="7"/>
  <c r="U93" i="7"/>
  <c r="T15" i="7"/>
  <c r="S97" i="6"/>
  <c r="L167" i="7"/>
  <c r="H167" i="7"/>
  <c r="T107" i="7"/>
  <c r="U77" i="7"/>
  <c r="T75" i="7"/>
  <c r="U59" i="7"/>
  <c r="U30" i="7"/>
  <c r="T11" i="7"/>
  <c r="T52" i="3"/>
  <c r="U50" i="3"/>
  <c r="U40" i="3"/>
  <c r="T13" i="3"/>
  <c r="T12" i="12"/>
  <c r="T29" i="7"/>
  <c r="T106" i="7"/>
  <c r="F18" i="6"/>
  <c r="L181" i="7"/>
  <c r="L176" i="7" s="1"/>
  <c r="T14" i="6"/>
  <c r="R145" i="7"/>
  <c r="U22" i="7"/>
  <c r="U30" i="11"/>
  <c r="U32" i="12"/>
  <c r="T30" i="12"/>
  <c r="T86" i="7"/>
  <c r="P20" i="8"/>
  <c r="F17" i="2"/>
  <c r="F23" i="2"/>
  <c r="U23" i="2" s="1"/>
  <c r="F20" i="2"/>
  <c r="S17" i="2"/>
  <c r="S20" i="2" s="1"/>
  <c r="T13" i="2"/>
  <c r="T17" i="2" s="1"/>
  <c r="T27" i="12"/>
  <c r="U22" i="12"/>
  <c r="U35" i="12"/>
  <c r="T33" i="12"/>
  <c r="T28" i="12"/>
  <c r="U30" i="12"/>
  <c r="U26" i="12"/>
  <c r="T34" i="12"/>
  <c r="T32" i="12"/>
  <c r="T24" i="12"/>
  <c r="F38" i="12"/>
  <c r="U23" i="12"/>
  <c r="T26" i="12"/>
  <c r="S17" i="12"/>
  <c r="U27" i="11"/>
  <c r="S34" i="11"/>
  <c r="S24" i="11"/>
  <c r="T61" i="3"/>
  <c r="T60" i="3"/>
  <c r="U59" i="3"/>
  <c r="U56" i="3"/>
  <c r="U44" i="3"/>
  <c r="T20" i="3"/>
  <c r="T44" i="3"/>
  <c r="T47" i="3"/>
  <c r="T45" i="3"/>
  <c r="S64" i="3"/>
  <c r="U51" i="3"/>
  <c r="U20" i="3"/>
  <c r="T12" i="3"/>
  <c r="T10" i="3"/>
  <c r="U14" i="3"/>
  <c r="T120" i="7"/>
  <c r="U116" i="7"/>
  <c r="F112" i="7"/>
  <c r="U101" i="7"/>
  <c r="F63" i="7"/>
  <c r="T53" i="7"/>
  <c r="D145" i="7"/>
  <c r="D187" i="7" s="1"/>
  <c r="T43" i="7"/>
  <c r="T39" i="7"/>
  <c r="T31" i="7"/>
  <c r="U29" i="7"/>
  <c r="U26" i="7"/>
  <c r="T22" i="7"/>
  <c r="K145" i="7"/>
  <c r="K149" i="7" s="1"/>
  <c r="U134" i="7"/>
  <c r="T117" i="7"/>
  <c r="S128" i="7"/>
  <c r="P167" i="7"/>
  <c r="U76" i="7"/>
  <c r="N145" i="7"/>
  <c r="T58" i="7"/>
  <c r="S63" i="7"/>
  <c r="Q145" i="7"/>
  <c r="T36" i="7"/>
  <c r="U33" i="7"/>
  <c r="U18" i="7"/>
  <c r="U15" i="7"/>
  <c r="T30" i="7"/>
  <c r="U31" i="7"/>
  <c r="U39" i="7"/>
  <c r="U37" i="7"/>
  <c r="T27" i="7"/>
  <c r="N167" i="7"/>
  <c r="J167" i="7"/>
  <c r="S164" i="7"/>
  <c r="T23" i="7"/>
  <c r="K83" i="6"/>
  <c r="U39" i="6"/>
  <c r="T67" i="6"/>
  <c r="T73" i="6"/>
  <c r="S79" i="6"/>
  <c r="D83" i="6"/>
  <c r="D88" i="6" s="1"/>
  <c r="F43" i="6"/>
  <c r="T74" i="6"/>
  <c r="T70" i="6"/>
  <c r="S63" i="6"/>
  <c r="T58" i="6"/>
  <c r="I83" i="6"/>
  <c r="S30" i="6"/>
  <c r="U30" i="6" s="1"/>
  <c r="T11" i="6"/>
  <c r="T41" i="6"/>
  <c r="T60" i="6"/>
  <c r="Q83" i="6"/>
  <c r="L83" i="6"/>
  <c r="J83" i="6"/>
  <c r="T69" i="6"/>
  <c r="S18" i="6"/>
  <c r="D24" i="10"/>
  <c r="D29" i="10" s="1"/>
  <c r="D34" i="10" s="1"/>
  <c r="D39" i="10" s="1"/>
  <c r="D44" i="10" s="1"/>
  <c r="D49" i="10" s="1"/>
  <c r="D54" i="10" s="1"/>
  <c r="D59" i="10" s="1"/>
  <c r="D64" i="10" s="1"/>
  <c r="D69" i="10" s="1"/>
  <c r="U10" i="7"/>
  <c r="T10" i="7"/>
  <c r="T38" i="3"/>
  <c r="F64" i="3"/>
  <c r="U11" i="3"/>
  <c r="S27" i="3"/>
  <c r="T11" i="3"/>
  <c r="S38" i="12"/>
  <c r="S49" i="7"/>
  <c r="E83" i="6"/>
  <c r="E88" i="6" s="1"/>
  <c r="F128" i="7"/>
  <c r="T119" i="7"/>
  <c r="T74" i="7"/>
  <c r="U74" i="7"/>
  <c r="F82" i="7"/>
  <c r="T67" i="7"/>
  <c r="T70" i="7" s="1"/>
  <c r="U67" i="7"/>
  <c r="P145" i="7"/>
  <c r="U45" i="7"/>
  <c r="T45" i="7"/>
  <c r="U13" i="7"/>
  <c r="F49" i="7"/>
  <c r="T58" i="3"/>
  <c r="U58" i="3"/>
  <c r="T54" i="3"/>
  <c r="F24" i="11"/>
  <c r="S18" i="2"/>
  <c r="T18" i="2" s="1"/>
  <c r="T87" i="7"/>
  <c r="F88" i="7"/>
  <c r="U87" i="7"/>
  <c r="T72" i="6"/>
  <c r="F79" i="6"/>
  <c r="T23" i="12"/>
  <c r="T51" i="3"/>
  <c r="U70" i="7"/>
  <c r="U71" i="6"/>
  <c r="U133" i="7"/>
  <c r="T133" i="7"/>
  <c r="T122" i="7"/>
  <c r="U122" i="7"/>
  <c r="T101" i="7"/>
  <c r="F97" i="7"/>
  <c r="T94" i="7"/>
  <c r="U94" i="7"/>
  <c r="J145" i="7"/>
  <c r="M145" i="7"/>
  <c r="I145" i="7"/>
  <c r="U57" i="3"/>
  <c r="T57" i="3"/>
  <c r="U45" i="3"/>
  <c r="F63" i="6"/>
  <c r="P83" i="6"/>
  <c r="T48" i="6"/>
  <c r="T46" i="6"/>
  <c r="T22" i="6"/>
  <c r="T56" i="7"/>
  <c r="T28" i="11"/>
  <c r="T47" i="7"/>
  <c r="T85" i="7"/>
  <c r="T76" i="6"/>
  <c r="U40" i="6"/>
  <c r="S43" i="6"/>
  <c r="U14" i="6"/>
  <c r="U36" i="12"/>
  <c r="U20" i="7"/>
  <c r="T136" i="7" l="1"/>
  <c r="U112" i="7"/>
  <c r="T50" i="6"/>
  <c r="T63" i="6"/>
  <c r="T17" i="12"/>
  <c r="U136" i="7"/>
  <c r="T97" i="7"/>
  <c r="U97" i="7"/>
  <c r="F69" i="3"/>
  <c r="T34" i="11"/>
  <c r="U79" i="6"/>
  <c r="T82" i="7"/>
  <c r="T24" i="11"/>
  <c r="T30" i="6"/>
  <c r="U82" i="7"/>
  <c r="T43" i="6"/>
  <c r="T23" i="2"/>
  <c r="T18" i="6"/>
  <c r="U43" i="6"/>
  <c r="T112" i="7"/>
  <c r="T38" i="12"/>
  <c r="T27" i="3"/>
  <c r="T31" i="3" s="1"/>
  <c r="U63" i="7"/>
  <c r="T128" i="7"/>
  <c r="U128" i="7"/>
  <c r="T63" i="7"/>
  <c r="T79" i="6"/>
  <c r="F83" i="6"/>
  <c r="U20" i="2"/>
  <c r="T20" i="2"/>
  <c r="T64" i="3"/>
  <c r="U64" i="3"/>
  <c r="U49" i="7"/>
  <c r="S145" i="7"/>
  <c r="S83" i="6"/>
  <c r="F145" i="7"/>
  <c r="F187" i="7" s="1"/>
  <c r="T49" i="7"/>
  <c r="S31" i="3"/>
  <c r="U27" i="3"/>
  <c r="S85" i="6" l="1"/>
  <c r="S88" i="6" s="1"/>
  <c r="T83" i="6"/>
  <c r="T88" i="6" s="1"/>
  <c r="T69" i="3"/>
  <c r="T145" i="7"/>
  <c r="U145" i="7"/>
  <c r="U83" i="6"/>
  <c r="U31" i="3"/>
  <c r="S69" i="3"/>
  <c r="B14" i="10"/>
  <c r="B19" i="10" s="1"/>
  <c r="B24" i="10" s="1"/>
  <c r="B29" i="10" s="1"/>
  <c r="B34" i="10" s="1"/>
  <c r="B39" i="10" s="1"/>
  <c r="B44" i="10" s="1"/>
  <c r="B49" i="10" s="1"/>
  <c r="B54" i="10" s="1"/>
  <c r="B59" i="10" s="1"/>
  <c r="B64" i="10" s="1"/>
  <c r="B6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 Galib</author>
  </authors>
  <commentList>
    <comment ref="D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Chris Galib: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<sst xmlns="http://schemas.openxmlformats.org/spreadsheetml/2006/main" count="656" uniqueCount="353">
  <si>
    <t>BUDGET</t>
  </si>
  <si>
    <t>ORIGINAL</t>
  </si>
  <si>
    <t>ADJUSTED</t>
  </si>
  <si>
    <t>JANUARY</t>
  </si>
  <si>
    <t>YTD</t>
  </si>
  <si>
    <t>BALANCE</t>
  </si>
  <si>
    <t>% REC'D</t>
  </si>
  <si>
    <t>REVENUES</t>
  </si>
  <si>
    <t>PROPERTY TAXES</t>
  </si>
  <si>
    <t>TOTAL AVAILABLE FUNDS</t>
  </si>
  <si>
    <t>APPROPRIATIONS</t>
  </si>
  <si>
    <t>% USED</t>
  </si>
  <si>
    <t>INTEREST</t>
  </si>
  <si>
    <t>ADJUSTM'TS</t>
  </si>
  <si>
    <t>LIGHTING DISTRICTS</t>
  </si>
  <si>
    <t>TOTAL REVENUES</t>
  </si>
  <si>
    <t>CONTRACTUAL</t>
  </si>
  <si>
    <t>HIGHWAY FUND</t>
  </si>
  <si>
    <t>SALES TAX</t>
  </si>
  <si>
    <t>MINOR SALES</t>
  </si>
  <si>
    <t>SALE OF EQUIPMENT</t>
  </si>
  <si>
    <t>S/A CHIPS</t>
  </si>
  <si>
    <t>GEN REPAIRS (PAYROLL)</t>
  </si>
  <si>
    <t>GENERAL REPAIRS</t>
  </si>
  <si>
    <t>CHIPS</t>
  </si>
  <si>
    <t>MACHINERY</t>
  </si>
  <si>
    <t>SNOW REMOVAL(PAYROLL)</t>
  </si>
  <si>
    <t>SNOW REMOVAL</t>
  </si>
  <si>
    <t>RETIREMENT</t>
  </si>
  <si>
    <t>SOCIAL SECURITY</t>
  </si>
  <si>
    <t>HOSPITALIZATION</t>
  </si>
  <si>
    <t>UNIFORMS</t>
  </si>
  <si>
    <t>TOTAL APPROPRIATIONS</t>
  </si>
  <si>
    <t>BRIDGES CONTRACTUAL</t>
  </si>
  <si>
    <t>BANK ACCOUNT ACTIVITY AND BALANCES</t>
  </si>
  <si>
    <t>CHECKING</t>
  </si>
  <si>
    <t>TOTAL</t>
  </si>
  <si>
    <t>GENERAL</t>
  </si>
  <si>
    <t>HIGHWAY</t>
  </si>
  <si>
    <t>LIGHT</t>
  </si>
  <si>
    <t>AGENCY</t>
  </si>
  <si>
    <t>Interest</t>
  </si>
  <si>
    <t>Receipts</t>
  </si>
  <si>
    <t>Trans out</t>
  </si>
  <si>
    <t>GENERAL FUND</t>
  </si>
  <si>
    <t>General Government Support</t>
  </si>
  <si>
    <t>TOWN BOARD</t>
  </si>
  <si>
    <t>TOWN JUSTICE</t>
  </si>
  <si>
    <t>SUPERVISOR</t>
  </si>
  <si>
    <t>ACCOUNTANT</t>
  </si>
  <si>
    <t>TAX COLLECTOR</t>
  </si>
  <si>
    <t>ASSESSOR</t>
  </si>
  <si>
    <t>TOWN CLERK</t>
  </si>
  <si>
    <t>TOWN CLERK-DEP</t>
  </si>
  <si>
    <t>ENGINEER</t>
  </si>
  <si>
    <t>ELECTIONS</t>
  </si>
  <si>
    <t>BUILDING</t>
  </si>
  <si>
    <t>INSURANCE</t>
  </si>
  <si>
    <t>DUES</t>
  </si>
  <si>
    <t>CONTINGENT</t>
  </si>
  <si>
    <t>Total General Gov't Support</t>
  </si>
  <si>
    <t>Public Safety</t>
  </si>
  <si>
    <t>TRAFFIC CONTROL</t>
  </si>
  <si>
    <t>DOG CONTROL</t>
  </si>
  <si>
    <t>BUILDING INSPECTOR</t>
  </si>
  <si>
    <t>Total Public Safety</t>
  </si>
  <si>
    <t>Health</t>
  </si>
  <si>
    <t>REGISTRAR</t>
  </si>
  <si>
    <t>Total Health</t>
  </si>
  <si>
    <t>Transportation</t>
  </si>
  <si>
    <t>HIGHWAY SUPER</t>
  </si>
  <si>
    <t>Total Transportation</t>
  </si>
  <si>
    <t>Economic Assistance and Opportunity</t>
  </si>
  <si>
    <t>VETERANS SERVICE</t>
  </si>
  <si>
    <t>Total E A &amp; O</t>
  </si>
  <si>
    <t>Culture and Recreation</t>
  </si>
  <si>
    <t>YOUTH PROGRAMS</t>
  </si>
  <si>
    <t>HISTORIAN</t>
  </si>
  <si>
    <t>CELEBRATIONS</t>
  </si>
  <si>
    <t>Total Culture and Recreation</t>
  </si>
  <si>
    <t>Home and Community Services</t>
  </si>
  <si>
    <t>ZONING</t>
  </si>
  <si>
    <t>PLANNING</t>
  </si>
  <si>
    <t>Total Home and Comm. Services</t>
  </si>
  <si>
    <t>Undistributed</t>
  </si>
  <si>
    <t>Total Undistributed</t>
  </si>
  <si>
    <t>Miscellaneous</t>
  </si>
  <si>
    <t>EMERG PREPAREDNESS</t>
  </si>
  <si>
    <t>GENERAL FUND ESTIMATED REVENUES</t>
  </si>
  <si>
    <t>Local Sources</t>
  </si>
  <si>
    <t>REAL PROPERTY TAXES</t>
  </si>
  <si>
    <t>INTEREST ON TAXES</t>
  </si>
  <si>
    <t>FRANCHISE TAX</t>
  </si>
  <si>
    <t>Total Local Sources</t>
  </si>
  <si>
    <t>Departmental</t>
  </si>
  <si>
    <t>CLERK FEES</t>
  </si>
  <si>
    <t>RECREATION FEES</t>
  </si>
  <si>
    <t>ZONING FEES</t>
  </si>
  <si>
    <t>Total Departmental</t>
  </si>
  <si>
    <t>Use of Money</t>
  </si>
  <si>
    <t>INTEREST &amp; EARNINGS</t>
  </si>
  <si>
    <t>Licenses</t>
  </si>
  <si>
    <t>DOG LICENSES</t>
  </si>
  <si>
    <t>BUILDING PERMITS</t>
  </si>
  <si>
    <t>Total Licenses</t>
  </si>
  <si>
    <t>Fines</t>
  </si>
  <si>
    <t>FINES &amp; FORFEITURES</t>
  </si>
  <si>
    <t>Sales of Property</t>
  </si>
  <si>
    <t>MISCELLANEOUS</t>
  </si>
  <si>
    <t>Total Miscellaneous</t>
  </si>
  <si>
    <t>State Aid</t>
  </si>
  <si>
    <t>S/A REVENUE SHARING</t>
  </si>
  <si>
    <t>S/A MORTGAGE TAX</t>
  </si>
  <si>
    <t>S/A REAL PROP SERV</t>
  </si>
  <si>
    <t>S/A  OTHER PUB SAFETY</t>
  </si>
  <si>
    <t>S/A YOUTH</t>
  </si>
  <si>
    <t>S/A  PROP TAX SERV</t>
  </si>
  <si>
    <t>S/A ARCHIVES</t>
  </si>
  <si>
    <t>S/A TOBACCO SETTLE</t>
  </si>
  <si>
    <t>Total State Aid</t>
  </si>
  <si>
    <t>SUPERVISOR'S REPORT</t>
  </si>
  <si>
    <t>ACTIVITY:</t>
  </si>
  <si>
    <t>ENDING BALANCE</t>
  </si>
  <si>
    <t>LIGHTING</t>
  </si>
  <si>
    <t>% Rec'd</t>
  </si>
  <si>
    <t>CAP</t>
  </si>
  <si>
    <t xml:space="preserve"> </t>
  </si>
  <si>
    <t>S/A ENVIRO CONSERVATION</t>
  </si>
  <si>
    <t>DIFFERENCE (REVENUE LESS APPROPRIATIONS)</t>
  </si>
  <si>
    <t>ZONING OFFICER CLERK</t>
  </si>
  <si>
    <t>GARAGE</t>
  </si>
  <si>
    <t>Interfund Transfer</t>
  </si>
  <si>
    <t>FEBRUARY</t>
  </si>
  <si>
    <t>MARCH</t>
  </si>
  <si>
    <t>APRIL</t>
  </si>
  <si>
    <t>MAY</t>
  </si>
  <si>
    <t>JUNE</t>
  </si>
  <si>
    <t>JULY</t>
  </si>
  <si>
    <t>AUGUST</t>
  </si>
  <si>
    <t>CEMETERY</t>
  </si>
  <si>
    <t>SEPTEMBER</t>
  </si>
  <si>
    <t>SEPT</t>
  </si>
  <si>
    <t>OCTOBER</t>
  </si>
  <si>
    <t>OCT</t>
  </si>
  <si>
    <t>HISTORIAN-PERSONNEL</t>
  </si>
  <si>
    <t>NOVEMBER</t>
  </si>
  <si>
    <t>DECEMBER</t>
  </si>
  <si>
    <t>NOV</t>
  </si>
  <si>
    <t>DEC</t>
  </si>
  <si>
    <t>ATTORNEY</t>
  </si>
  <si>
    <t>ACTUAL</t>
  </si>
  <si>
    <t>GIFTS &amp; DONATIONS</t>
  </si>
  <si>
    <t>Money Market Bal correction</t>
  </si>
  <si>
    <t>FLINTS CROSSING RD</t>
  </si>
  <si>
    <t>SPECIAL ACCOUNTS</t>
  </si>
  <si>
    <t>UPPER QUEECHY</t>
  </si>
  <si>
    <t>CELL TOWER ESCROW</t>
  </si>
  <si>
    <t>Grand Total available funds</t>
  </si>
  <si>
    <t>n/a</t>
  </si>
  <si>
    <t>Clerk Fees</t>
  </si>
  <si>
    <t>Planning Board</t>
  </si>
  <si>
    <t>ZBA fees</t>
  </si>
  <si>
    <t>Building</t>
  </si>
  <si>
    <t>MEMO - Fees generated by month:</t>
  </si>
  <si>
    <t xml:space="preserve">    Totals</t>
  </si>
  <si>
    <t>Dog fees</t>
  </si>
  <si>
    <t>ADJ</t>
  </si>
  <si>
    <t>BUILDING-PARK MAINTENANCE</t>
  </si>
  <si>
    <t>from dec 2012</t>
  </si>
  <si>
    <t>TOWN OF HILLSDALE</t>
  </si>
  <si>
    <t>SEWER DISTRICT</t>
  </si>
  <si>
    <t>PARKS AND RECREATION</t>
  </si>
  <si>
    <t>Park &amp;</t>
  </si>
  <si>
    <t>Rec MM</t>
  </si>
  <si>
    <t>Sewer Project</t>
  </si>
  <si>
    <t>Small Cities</t>
  </si>
  <si>
    <t>Sewer District</t>
  </si>
  <si>
    <t>Total</t>
  </si>
  <si>
    <t>Sewer Fund</t>
  </si>
  <si>
    <t>Reserve</t>
  </si>
  <si>
    <t>Total Capital</t>
  </si>
  <si>
    <t>Highway</t>
  </si>
  <si>
    <t xml:space="preserve">SEWER </t>
  </si>
  <si>
    <t>DISTRICT</t>
  </si>
  <si>
    <t>RECREATION</t>
  </si>
  <si>
    <t>RESERVES:</t>
  </si>
  <si>
    <t>TRUST &amp;</t>
  </si>
  <si>
    <t>ACCT #</t>
  </si>
  <si>
    <t xml:space="preserve"> 993 000 0501</t>
  </si>
  <si>
    <t xml:space="preserve"> 993 000 0519</t>
  </si>
  <si>
    <t xml:space="preserve"> 993 000 0535</t>
  </si>
  <si>
    <t xml:space="preserve"> 993 000 0733</t>
  </si>
  <si>
    <t xml:space="preserve"> 993 000 0782</t>
  </si>
  <si>
    <t xml:space="preserve"> 884 000 0874</t>
  </si>
  <si>
    <t xml:space="preserve"> 884 000 1574</t>
  </si>
  <si>
    <t>General Checking</t>
  </si>
  <si>
    <t>Escrow Money Market</t>
  </si>
  <si>
    <t>Park &amp; Rec MM</t>
  </si>
  <si>
    <t xml:space="preserve">Capital reserve </t>
  </si>
  <si>
    <t>Petty Cash</t>
  </si>
  <si>
    <t>TOTALS</t>
  </si>
  <si>
    <t>TOTAL ALL ACCOUNTS</t>
  </si>
  <si>
    <t>RENTAL OF PROPERTY</t>
  </si>
  <si>
    <t>RECORD</t>
  </si>
  <si>
    <t>MEALS ON WHEELS</t>
  </si>
  <si>
    <t>PLAYGROUNDS</t>
  </si>
  <si>
    <t>BOOKKEEPER</t>
  </si>
  <si>
    <t>CONTINGENCY</t>
  </si>
  <si>
    <t>ADMINISTRATION</t>
  </si>
  <si>
    <t>FICA/MED</t>
  </si>
  <si>
    <t>SEWER RENTS</t>
  </si>
  <si>
    <t>SEWER CHARGES</t>
  </si>
  <si>
    <t>PENALTIES</t>
  </si>
  <si>
    <t>PARK MAINTENANCE</t>
  </si>
  <si>
    <t>PARKS</t>
  </si>
  <si>
    <t>RENT OF PROPERTY</t>
  </si>
  <si>
    <t>DONATIONS</t>
  </si>
  <si>
    <t>N/A</t>
  </si>
  <si>
    <t>PLANNING CLERK</t>
  </si>
  <si>
    <t>BUSINESS BROCHURE -RECE</t>
  </si>
  <si>
    <t>REFUND OF PRIOR YR EXP</t>
  </si>
  <si>
    <t>TOWN CLERK CC</t>
  </si>
  <si>
    <t>Trust &amp; Agency</t>
  </si>
  <si>
    <t>INSURANCE RECOV</t>
  </si>
  <si>
    <t>GENERAL CHECKING</t>
  </si>
  <si>
    <t>above</t>
  </si>
  <si>
    <t>per Viv</t>
  </si>
  <si>
    <t>per y-t-d wage</t>
  </si>
  <si>
    <t>sewer</t>
  </si>
  <si>
    <t>viv</t>
  </si>
  <si>
    <t>pl</t>
  </si>
  <si>
    <t>tc dep</t>
  </si>
  <si>
    <t>na</t>
  </si>
  <si>
    <t>SEWAGE COLLECTION*</t>
  </si>
  <si>
    <t>Peachtree</t>
  </si>
  <si>
    <t>from aug wp</t>
  </si>
  <si>
    <t>acct 1010.4 town board</t>
  </si>
  <si>
    <t>INTERFUND REVENUE</t>
  </si>
  <si>
    <t>INTERFUND TRANSFER</t>
  </si>
  <si>
    <t>reserves acct</t>
  </si>
  <si>
    <t>HISTORICAL PROPERTY</t>
  </si>
  <si>
    <t>ZONING SEC</t>
  </si>
  <si>
    <t>CAPITAL PROJECTS</t>
  </si>
  <si>
    <t>SERVICE OTHER GOVT</t>
  </si>
  <si>
    <t>OTHER</t>
  </si>
  <si>
    <t>BLDG INSPECTOR</t>
  </si>
  <si>
    <t>ACTUALS</t>
  </si>
  <si>
    <t>FIRE</t>
  </si>
  <si>
    <t xml:space="preserve">FIRE </t>
  </si>
  <si>
    <t>LIBRARY-PERSONNEL</t>
  </si>
  <si>
    <t>IN LIEU OF TAXES</t>
  </si>
  <si>
    <t xml:space="preserve">Unexpended Balance </t>
  </si>
  <si>
    <t>Less: Library Appropriations</t>
  </si>
  <si>
    <t>UNEXPENDED FUND BALANCE</t>
  </si>
  <si>
    <t>Transfer Out</t>
  </si>
  <si>
    <t>BOND - PRINCIPAL</t>
  </si>
  <si>
    <t>BOND - INTEREST</t>
  </si>
  <si>
    <t>UNEXPENDED BAL</t>
  </si>
  <si>
    <t>STREETSCAPE</t>
  </si>
  <si>
    <t xml:space="preserve">UNEXPENDED BALANCE  </t>
  </si>
  <si>
    <t>BOND PRINCIPAL &amp; INTEREST</t>
  </si>
  <si>
    <t>EQUIPMENT</t>
  </si>
  <si>
    <t>INTERFUND REVENUES</t>
  </si>
  <si>
    <t>RENTAL OTHER</t>
  </si>
  <si>
    <t>MISCELLANEOUS REVENUES</t>
  </si>
  <si>
    <t>Parkland</t>
  </si>
  <si>
    <t>ASSESSOR-REVALUATION</t>
  </si>
  <si>
    <t>PUBLIC INFO &amp; SERV CONT</t>
  </si>
  <si>
    <t xml:space="preserve">PUBLIC INFO &amp; SERV </t>
  </si>
  <si>
    <t>HIGHWAY SUP LONGEVITY</t>
  </si>
  <si>
    <t>DISPOSAL FEE</t>
  </si>
  <si>
    <t>UNIFORMS - BOOTS</t>
  </si>
  <si>
    <t>SEWER EQUIP</t>
  </si>
  <si>
    <t>Escrow MM</t>
  </si>
  <si>
    <t xml:space="preserve"> (referendum)</t>
  </si>
  <si>
    <t>PARK &amp; REC</t>
  </si>
  <si>
    <t>Building Res</t>
  </si>
  <si>
    <t>(REF)</t>
  </si>
  <si>
    <t>Salt Shed</t>
  </si>
  <si>
    <t>PARK &amp; REC CHARGES</t>
  </si>
  <si>
    <t>RENTAL, OTHER</t>
  </si>
  <si>
    <t>SALE OF SCRAP &amp; EXCESS MATERIAL</t>
  </si>
  <si>
    <t>SUBDIVISION FEES</t>
  </si>
  <si>
    <t>DOG CASES</t>
  </si>
  <si>
    <t>OTHER CULTURE &amp; REC INCOM</t>
  </si>
  <si>
    <t>PERMITS, DRIVEWAY</t>
  </si>
  <si>
    <t>REVALUATION MAILINGS</t>
  </si>
  <si>
    <t>CONTRACTUAL EMPLOYEE</t>
  </si>
  <si>
    <t>EVENT COORDINATOR</t>
  </si>
  <si>
    <t>FARMERS MARKET</t>
  </si>
  <si>
    <t>GRILLSDALE.SUPERTONE</t>
  </si>
  <si>
    <t>WEDDINGS</t>
  </si>
  <si>
    <t>SMALL FUNCTION</t>
  </si>
  <si>
    <t>INTERFD TRANSF COPAKE</t>
  </si>
  <si>
    <t>OTHER HOME &amp; COMM SERV INCOME</t>
  </si>
  <si>
    <t>F/A FEMA</t>
  </si>
  <si>
    <t>FED AID, OTHER HOME &amp; COMM CAP</t>
  </si>
  <si>
    <t>BANK OF GREENE COUNTY</t>
  </si>
  <si>
    <t>S/A CONSERVATION PROGRAMS</t>
  </si>
  <si>
    <t>CONSERVATION</t>
  </si>
  <si>
    <t>FEMA</t>
  </si>
  <si>
    <t>Balance 12/31/2019</t>
  </si>
  <si>
    <t>Balance 11/30/2019</t>
  </si>
  <si>
    <t>SECRETARY/BOOKEEPER</t>
  </si>
  <si>
    <t>SIDEWALKS</t>
  </si>
  <si>
    <t>SIDEWALK CONTRACTUAL</t>
  </si>
  <si>
    <t>SIDEWALK SEALING</t>
  </si>
  <si>
    <t>SIDEWALK LIGHTS</t>
  </si>
  <si>
    <t>Total Sidewalk</t>
  </si>
  <si>
    <t>MAPS</t>
  </si>
  <si>
    <t>CLIMATE SMART</t>
  </si>
  <si>
    <t>WATER TESTING</t>
  </si>
  <si>
    <t>SEWAGE COLLEC OPERATOR</t>
  </si>
  <si>
    <t>SEWAGE COLLEC PERS SERV</t>
  </si>
  <si>
    <t>TOWN JUSTICE CC</t>
  </si>
  <si>
    <t>TOWN JUSTCE CC SEC</t>
  </si>
  <si>
    <t>Capital</t>
  </si>
  <si>
    <t>S/A SPECIAL</t>
  </si>
  <si>
    <t>SUPV SEC/BOOKKEEPER</t>
  </si>
  <si>
    <t>BALANCE FROM PRIOR YEAR</t>
  </si>
  <si>
    <t>INSURANCE RECOVERIES</t>
  </si>
  <si>
    <t>BLDG INSPECTOR CLERK</t>
  </si>
  <si>
    <t>CONTRACTUAL HEARTS</t>
  </si>
  <si>
    <t>CONTRACTUAL-SAFE AT HOME</t>
  </si>
  <si>
    <t xml:space="preserve"> 6772.41</t>
  </si>
  <si>
    <t>DENTAL INSURANCE</t>
  </si>
  <si>
    <t>PERSONAL SERVICE</t>
  </si>
  <si>
    <t>CONTRACTUAL NYSEG</t>
  </si>
  <si>
    <t>CONTRACTUAL MAINTENANCE</t>
  </si>
  <si>
    <t>Monies owed to General Fund from the Sewer District</t>
  </si>
  <si>
    <t xml:space="preserve">  AT THE DATE OF THIS REPORT, COLLATERAL AT THE BANK IS SUFFICIENT WHEN COMPARED WITH BANK BALANCES</t>
  </si>
  <si>
    <t>Balance 3/31/2020</t>
  </si>
  <si>
    <t>Balance 4/30/2020</t>
  </si>
  <si>
    <t>Balance 5/31/2020</t>
  </si>
  <si>
    <t>Balance 6/30/2020</t>
  </si>
  <si>
    <t xml:space="preserve">MACHINERY </t>
  </si>
  <si>
    <t>Balance 7/31/2020</t>
  </si>
  <si>
    <t>Balance 8/31/2020</t>
  </si>
  <si>
    <t>Balance 9/30/2020</t>
  </si>
  <si>
    <t>Balance 10/31/2020</t>
  </si>
  <si>
    <t>TRUCK PURCH</t>
  </si>
  <si>
    <t>FYE DECEMBER 31, 2021</t>
  </si>
  <si>
    <t>kk</t>
  </si>
  <si>
    <t>FOR YEAR ENDING 12/31/2021</t>
  </si>
  <si>
    <t xml:space="preserve">  CONTRACTUAL POSTAGE METER</t>
  </si>
  <si>
    <t>FOR YEAR ENDING DECEMBER 31, 2021</t>
  </si>
  <si>
    <t xml:space="preserve">                    2021</t>
  </si>
  <si>
    <t>FYE 12/31/2021</t>
  </si>
  <si>
    <t>Bal 1/1/2021</t>
  </si>
  <si>
    <t>Balance 1/31/2021</t>
  </si>
  <si>
    <t>prior to 2021</t>
  </si>
  <si>
    <t>Balance 2/28/2021</t>
  </si>
  <si>
    <t>AT THE END OF FEBRUARY THE CASH BALANCES WERE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</si>
</sst>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#,##0.00;\-#,##0.00"/>
  </numFmts>
  <fonts count="4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 val="singleAccounting"/>
      <sz val="10"/>
      <name val="Arial"/>
      <family val="2"/>
    </font>
    <font>
      <sz val="8"/>
      <name val="Arial"/>
      <family val="2"/>
    </font>
    <font>
      <u val="double"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9" fontId="0" fillId="0" borderId="0" xfId="4" applyFont="1" applyAlignment="1">
      <alignment horizontal="center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10" fontId="0" fillId="0" borderId="0" xfId="4" applyNumberFormat="1" applyFont="1" applyAlignment="1">
      <alignment horizontal="center"/>
    </xf>
    <xf numFmtId="0" fontId="5" fillId="0" borderId="0" xfId="0" applyFont="1" applyAlignment="1">
      <alignment horizontal="left"/>
    </xf>
    <xf numFmtId="43" fontId="0" fillId="0" borderId="1" xfId="1" applyFont="1" applyBorder="1"/>
    <xf numFmtId="43" fontId="0" fillId="0" borderId="1" xfId="0" applyNumberFormat="1" applyBorder="1"/>
    <xf numFmtId="0" fontId="3" fillId="0" borderId="0" xfId="0" applyFont="1" applyAlignment="1">
      <alignment horizontal="left"/>
    </xf>
    <xf numFmtId="43" fontId="0" fillId="0" borderId="2" xfId="1" applyFont="1" applyBorder="1"/>
    <xf numFmtId="43" fontId="0" fillId="0" borderId="2" xfId="0" applyNumberFormat="1" applyBorder="1"/>
    <xf numFmtId="43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/>
    <xf numFmtId="43" fontId="3" fillId="0" borderId="0" xfId="1" applyFont="1"/>
    <xf numFmtId="43" fontId="6" fillId="0" borderId="1" xfId="1" applyFont="1" applyBorder="1"/>
    <xf numFmtId="43" fontId="6" fillId="0" borderId="2" xfId="1" applyFont="1" applyBorder="1"/>
    <xf numFmtId="0" fontId="9" fillId="0" borderId="0" xfId="0" applyFont="1"/>
    <xf numFmtId="0" fontId="0" fillId="0" borderId="1" xfId="0" applyBorder="1"/>
    <xf numFmtId="0" fontId="8" fillId="0" borderId="0" xfId="0" applyFont="1"/>
    <xf numFmtId="0" fontId="0" fillId="0" borderId="1" xfId="0" applyBorder="1" applyAlignment="1">
      <alignment horizontal="center"/>
    </xf>
    <xf numFmtId="44" fontId="0" fillId="0" borderId="0" xfId="3" applyFont="1"/>
    <xf numFmtId="44" fontId="0" fillId="0" borderId="0" xfId="0" applyNumberForma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1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17" fontId="8" fillId="0" borderId="0" xfId="0" quotePrefix="1" applyNumberFormat="1" applyFont="1" applyAlignment="1">
      <alignment horizontal="center"/>
    </xf>
    <xf numFmtId="17" fontId="8" fillId="0" borderId="0" xfId="0" applyNumberFormat="1" applyFont="1"/>
    <xf numFmtId="0" fontId="12" fillId="0" borderId="0" xfId="0" applyFont="1"/>
    <xf numFmtId="44" fontId="0" fillId="0" borderId="4" xfId="3" applyFont="1" applyBorder="1"/>
    <xf numFmtId="44" fontId="0" fillId="0" borderId="2" xfId="0" applyNumberFormat="1" applyBorder="1"/>
    <xf numFmtId="44" fontId="0" fillId="0" borderId="4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9" fontId="3" fillId="0" borderId="3" xfId="4" applyFont="1" applyBorder="1" applyAlignment="1">
      <alignment horizontal="center"/>
    </xf>
    <xf numFmtId="9" fontId="0" fillId="0" borderId="0" xfId="4" applyFont="1"/>
    <xf numFmtId="10" fontId="0" fillId="0" borderId="2" xfId="4" applyNumberFormat="1" applyFont="1" applyBorder="1"/>
    <xf numFmtId="10" fontId="0" fillId="0" borderId="1" xfId="4" applyNumberFormat="1" applyFont="1" applyBorder="1" applyAlignment="1">
      <alignment horizontal="center"/>
    </xf>
    <xf numFmtId="10" fontId="0" fillId="0" borderId="2" xfId="4" applyNumberFormat="1" applyFont="1" applyBorder="1" applyAlignment="1">
      <alignment horizontal="center"/>
    </xf>
    <xf numFmtId="43" fontId="0" fillId="0" borderId="3" xfId="1" applyFont="1" applyBorder="1"/>
    <xf numFmtId="9" fontId="0" fillId="0" borderId="3" xfId="4" applyFont="1" applyBorder="1" applyAlignment="1">
      <alignment horizontal="center"/>
    </xf>
    <xf numFmtId="0" fontId="3" fillId="0" borderId="0" xfId="0" quotePrefix="1" applyFont="1"/>
    <xf numFmtId="43" fontId="0" fillId="0" borderId="0" xfId="0" applyNumberFormat="1" applyAlignment="1">
      <alignment horizontal="center"/>
    </xf>
    <xf numFmtId="43" fontId="3" fillId="0" borderId="0" xfId="0" applyNumberFormat="1" applyFont="1"/>
    <xf numFmtId="0" fontId="13" fillId="0" borderId="0" xfId="0" applyFont="1"/>
    <xf numFmtId="43" fontId="3" fillId="0" borderId="1" xfId="1" applyFont="1" applyBorder="1"/>
    <xf numFmtId="0" fontId="3" fillId="0" borderId="1" xfId="0" quotePrefix="1" applyFont="1" applyBorder="1"/>
    <xf numFmtId="0" fontId="3" fillId="0" borderId="0" xfId="0" quotePrefix="1" applyFont="1" applyAlignment="1">
      <alignment horizontal="left"/>
    </xf>
    <xf numFmtId="0" fontId="0" fillId="0" borderId="0" xfId="0" quotePrefix="1"/>
    <xf numFmtId="43" fontId="0" fillId="0" borderId="0" xfId="0" quotePrefix="1" applyNumberFormat="1"/>
    <xf numFmtId="44" fontId="0" fillId="0" borderId="2" xfId="1" applyNumberFormat="1" applyFont="1" applyBorder="1"/>
    <xf numFmtId="43" fontId="0" fillId="0" borderId="5" xfId="1" applyFont="1" applyBorder="1"/>
    <xf numFmtId="49" fontId="14" fillId="0" borderId="0" xfId="0" applyNumberFormat="1" applyFont="1"/>
    <xf numFmtId="165" fontId="15" fillId="0" borderId="0" xfId="0" applyNumberFormat="1" applyFont="1"/>
    <xf numFmtId="0" fontId="14" fillId="0" borderId="0" xfId="0" applyFont="1"/>
    <xf numFmtId="2" fontId="0" fillId="0" borderId="0" xfId="0" applyNumberFormat="1"/>
    <xf numFmtId="43" fontId="0" fillId="0" borderId="5" xfId="0" applyNumberFormat="1" applyBorder="1"/>
    <xf numFmtId="43" fontId="0" fillId="0" borderId="1" xfId="0" applyNumberFormat="1" applyBorder="1" applyAlignment="1">
      <alignment horizontal="center"/>
    </xf>
    <xf numFmtId="43" fontId="16" fillId="0" borderId="0" xfId="1" applyFont="1"/>
    <xf numFmtId="0" fontId="6" fillId="0" borderId="0" xfId="0" applyFont="1"/>
    <xf numFmtId="0" fontId="10" fillId="0" borderId="0" xfId="0" applyFont="1"/>
    <xf numFmtId="49" fontId="0" fillId="0" borderId="0" xfId="0" quotePrefix="1" applyNumberFormat="1"/>
    <xf numFmtId="49" fontId="0" fillId="0" borderId="0" xfId="0" applyNumberFormat="1"/>
    <xf numFmtId="43" fontId="0" fillId="0" borderId="0" xfId="2" applyFont="1"/>
    <xf numFmtId="43" fontId="16" fillId="0" borderId="0" xfId="0" applyNumberFormat="1" applyFont="1"/>
    <xf numFmtId="0" fontId="16" fillId="0" borderId="0" xfId="0" applyFont="1"/>
    <xf numFmtId="43" fontId="18" fillId="0" borderId="0" xfId="1" applyFont="1"/>
    <xf numFmtId="43" fontId="18" fillId="0" borderId="0" xfId="0" applyNumberFormat="1" applyFont="1"/>
    <xf numFmtId="10" fontId="6" fillId="0" borderId="0" xfId="4" applyNumberFormat="1" applyFont="1" applyAlignment="1">
      <alignment horizontal="center"/>
    </xf>
    <xf numFmtId="43" fontId="6" fillId="0" borderId="1" xfId="0" applyNumberFormat="1" applyFont="1" applyBorder="1"/>
    <xf numFmtId="43" fontId="6" fillId="0" borderId="0" xfId="0" applyNumberFormat="1" applyFont="1"/>
    <xf numFmtId="44" fontId="6" fillId="0" borderId="0" xfId="3" applyFont="1"/>
    <xf numFmtId="43" fontId="3" fillId="0" borderId="1" xfId="1" quotePrefix="1" applyFont="1" applyBorder="1"/>
    <xf numFmtId="43" fontId="3" fillId="0" borderId="1" xfId="1" applyFont="1" applyBorder="1" applyAlignment="1">
      <alignment horizontal="center"/>
    </xf>
    <xf numFmtId="43" fontId="0" fillId="0" borderId="3" xfId="0" applyNumberFormat="1" applyBorder="1"/>
    <xf numFmtId="43" fontId="3" fillId="0" borderId="3" xfId="1" applyFont="1" applyBorder="1"/>
    <xf numFmtId="43" fontId="19" fillId="0" borderId="0" xfId="1" applyFont="1"/>
    <xf numFmtId="43" fontId="16" fillId="0" borderId="1" xfId="0" applyNumberFormat="1" applyFont="1" applyBorder="1"/>
    <xf numFmtId="43" fontId="6" fillId="0" borderId="0" xfId="3" applyNumberFormat="1" applyFont="1"/>
    <xf numFmtId="43" fontId="6" fillId="0" borderId="0" xfId="0" quotePrefix="1" applyNumberFormat="1" applyFont="1"/>
    <xf numFmtId="0" fontId="6" fillId="0" borderId="0" xfId="0" quotePrefix="1" applyFont="1"/>
    <xf numFmtId="44" fontId="6" fillId="0" borderId="0" xfId="3" applyFont="1" applyAlignment="1">
      <alignment horizontal="center"/>
    </xf>
    <xf numFmtId="44" fontId="3" fillId="0" borderId="0" xfId="3" applyFont="1"/>
    <xf numFmtId="0" fontId="13" fillId="0" borderId="0" xfId="0" applyFont="1" applyAlignment="1">
      <alignment horizontal="center"/>
    </xf>
    <xf numFmtId="43" fontId="0" fillId="0" borderId="1" xfId="2" applyFont="1" applyBorder="1"/>
    <xf numFmtId="10" fontId="6" fillId="0" borderId="1" xfId="4" applyNumberFormat="1" applyFont="1" applyBorder="1" applyAlignment="1">
      <alignment horizontal="center"/>
    </xf>
    <xf numFmtId="44" fontId="0" fillId="0" borderId="2" xfId="4" applyNumberFormat="1" applyFont="1" applyBorder="1" applyAlignment="1">
      <alignment horizontal="center"/>
    </xf>
    <xf numFmtId="0" fontId="39" fillId="0" borderId="0" xfId="0" applyFont="1"/>
    <xf numFmtId="49" fontId="40" fillId="0" borderId="0" xfId="0" applyNumberFormat="1" applyFont="1"/>
    <xf numFmtId="0" fontId="6" fillId="0" borderId="0" xfId="0" quotePrefix="1" applyFont="1" applyAlignment="1">
      <alignment horizontal="center"/>
    </xf>
    <xf numFmtId="43" fontId="3" fillId="0" borderId="0" xfId="0" applyNumberFormat="1" applyFont="1" applyAlignment="1">
      <alignment horizontal="center" vertical="center"/>
    </xf>
    <xf numFmtId="43" fontId="3" fillId="0" borderId="3" xfId="0" applyNumberFormat="1" applyFont="1" applyBorder="1"/>
    <xf numFmtId="43" fontId="0" fillId="0" borderId="0" xfId="3" applyNumberFormat="1" applyFont="1"/>
    <xf numFmtId="0" fontId="3" fillId="0" borderId="0" xfId="0" applyFont="1" applyAlignment="1">
      <alignment vertical="center"/>
    </xf>
    <xf numFmtId="0" fontId="22" fillId="0" borderId="0" xfId="0" applyFont="1"/>
    <xf numFmtId="43" fontId="22" fillId="0" borderId="0" xfId="1" applyFont="1"/>
    <xf numFmtId="43" fontId="22" fillId="0" borderId="0" xfId="0" applyNumberFormat="1" applyFont="1"/>
    <xf numFmtId="165" fontId="14" fillId="0" borderId="0" xfId="0" applyNumberFormat="1" applyFont="1"/>
    <xf numFmtId="43" fontId="3" fillId="0" borderId="2" xfId="0" applyNumberFormat="1" applyFont="1" applyBorder="1"/>
    <xf numFmtId="43" fontId="23" fillId="0" borderId="0" xfId="1" applyFont="1"/>
    <xf numFmtId="10" fontId="23" fillId="0" borderId="0" xfId="4" applyNumberFormat="1" applyFont="1" applyAlignment="1">
      <alignment horizontal="center"/>
    </xf>
    <xf numFmtId="43" fontId="23" fillId="0" borderId="1" xfId="1" applyFont="1" applyBorder="1"/>
    <xf numFmtId="10" fontId="23" fillId="0" borderId="1" xfId="4" applyNumberFormat="1" applyFont="1" applyBorder="1" applyAlignment="1">
      <alignment horizontal="center"/>
    </xf>
    <xf numFmtId="44" fontId="24" fillId="0" borderId="0" xfId="3" applyFont="1"/>
    <xf numFmtId="43" fontId="13" fillId="0" borderId="0" xfId="0" applyNumberFormat="1" applyFont="1"/>
    <xf numFmtId="43" fontId="25" fillId="0" borderId="0" xfId="1" applyFont="1"/>
    <xf numFmtId="10" fontId="25" fillId="0" borderId="0" xfId="4" applyNumberFormat="1" applyFont="1" applyAlignment="1">
      <alignment horizontal="center"/>
    </xf>
    <xf numFmtId="43" fontId="26" fillId="0" borderId="0" xfId="1" applyFont="1"/>
    <xf numFmtId="10" fontId="26" fillId="0" borderId="0" xfId="4" applyNumberFormat="1" applyFont="1" applyAlignment="1">
      <alignment horizontal="center"/>
    </xf>
    <xf numFmtId="49" fontId="40" fillId="0" borderId="0" xfId="0" applyNumberFormat="1" applyFont="1"/>
    <xf numFmtId="0" fontId="39" fillId="0" borderId="0" xfId="0" applyFont="1"/>
    <xf numFmtId="10" fontId="0" fillId="0" borderId="3" xfId="4" applyNumberFormat="1" applyFont="1" applyBorder="1" applyAlignment="1">
      <alignment horizontal="center"/>
    </xf>
    <xf numFmtId="49" fontId="14" fillId="0" borderId="3" xfId="0" applyNumberFormat="1" applyFont="1" applyBorder="1"/>
    <xf numFmtId="43" fontId="25" fillId="0" borderId="0" xfId="2" applyFont="1"/>
    <xf numFmtId="0" fontId="27" fillId="0" borderId="0" xfId="0" applyFont="1"/>
    <xf numFmtId="0" fontId="28" fillId="0" borderId="0" xfId="0" applyFont="1"/>
    <xf numFmtId="43" fontId="28" fillId="0" borderId="0" xfId="0" applyNumberFormat="1" applyFont="1"/>
    <xf numFmtId="0" fontId="29" fillId="0" borderId="0" xfId="0" applyFont="1"/>
    <xf numFmtId="0" fontId="29" fillId="0" borderId="0" xfId="0" quotePrefix="1" applyFont="1"/>
    <xf numFmtId="43" fontId="29" fillId="0" borderId="0" xfId="0" applyNumberFormat="1" applyFont="1"/>
    <xf numFmtId="0" fontId="29" fillId="0" borderId="1" xfId="0" applyFont="1" applyBorder="1" applyAlignment="1">
      <alignment horizontal="center"/>
    </xf>
    <xf numFmtId="0" fontId="29" fillId="0" borderId="1" xfId="0" applyFont="1" applyBorder="1"/>
    <xf numFmtId="43" fontId="29" fillId="0" borderId="1" xfId="0" applyNumberFormat="1" applyFont="1" applyBorder="1"/>
    <xf numFmtId="43" fontId="29" fillId="0" borderId="0" xfId="0" quotePrefix="1" applyNumberFormat="1" applyFont="1"/>
    <xf numFmtId="0" fontId="29" fillId="0" borderId="3" xfId="0" applyFont="1" applyBorder="1"/>
    <xf numFmtId="43" fontId="29" fillId="0" borderId="1" xfId="0" applyNumberFormat="1" applyFont="1" applyBorder="1" applyAlignment="1">
      <alignment horizontal="center"/>
    </xf>
    <xf numFmtId="43" fontId="29" fillId="0" borderId="3" xfId="0" applyNumberFormat="1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9" fontId="28" fillId="0" borderId="3" xfId="4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29" fillId="0" borderId="0" xfId="0" applyFont="1" applyAlignment="1">
      <alignment horizontal="center"/>
    </xf>
    <xf numFmtId="9" fontId="28" fillId="0" borderId="0" xfId="4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/>
    <xf numFmtId="0" fontId="28" fillId="0" borderId="0" xfId="0" applyFont="1" applyAlignment="1">
      <alignment horizontal="center"/>
    </xf>
    <xf numFmtId="43" fontId="34" fillId="0" borderId="0" xfId="1" applyFont="1"/>
    <xf numFmtId="43" fontId="29" fillId="0" borderId="0" xfId="1" applyFont="1"/>
    <xf numFmtId="43" fontId="34" fillId="0" borderId="0" xfId="0" applyNumberFormat="1" applyFont="1"/>
    <xf numFmtId="43" fontId="28" fillId="0" borderId="0" xfId="1" applyFont="1"/>
    <xf numFmtId="10" fontId="28" fillId="0" borderId="0" xfId="4" applyNumberFormat="1" applyFont="1" applyAlignment="1">
      <alignment horizontal="center"/>
    </xf>
    <xf numFmtId="43" fontId="34" fillId="0" borderId="1" xfId="1" applyFont="1" applyBorder="1"/>
    <xf numFmtId="0" fontId="29" fillId="0" borderId="0" xfId="0" applyFont="1" applyAlignment="1">
      <alignment horizontal="left"/>
    </xf>
    <xf numFmtId="43" fontId="34" fillId="0" borderId="3" xfId="1" applyFont="1" applyBorder="1" applyAlignment="1">
      <alignment horizontal="center"/>
    </xf>
    <xf numFmtId="43" fontId="28" fillId="0" borderId="3" xfId="1" applyFont="1" applyBorder="1"/>
    <xf numFmtId="10" fontId="28" fillId="0" borderId="3" xfId="1" applyNumberFormat="1" applyFont="1" applyBorder="1"/>
    <xf numFmtId="43" fontId="28" fillId="0" borderId="1" xfId="1" applyFont="1" applyBorder="1"/>
    <xf numFmtId="43" fontId="34" fillId="0" borderId="5" xfId="1" applyFont="1" applyBorder="1"/>
    <xf numFmtId="0" fontId="35" fillId="0" borderId="0" xfId="0" applyFont="1" applyAlignment="1">
      <alignment horizontal="left"/>
    </xf>
    <xf numFmtId="43" fontId="34" fillId="0" borderId="2" xfId="1" applyFont="1" applyBorder="1"/>
    <xf numFmtId="43" fontId="28" fillId="0" borderId="2" xfId="1" applyFont="1" applyBorder="1"/>
    <xf numFmtId="10" fontId="28" fillId="0" borderId="2" xfId="4" applyNumberFormat="1" applyFont="1" applyBorder="1" applyAlignment="1">
      <alignment horizontal="center"/>
    </xf>
    <xf numFmtId="0" fontId="36" fillId="0" borderId="0" xfId="0" applyFont="1"/>
    <xf numFmtId="43" fontId="3" fillId="0" borderId="3" xfId="0" applyNumberFormat="1" applyFont="1" applyBorder="1" applyAlignment="1">
      <alignment horizontal="center"/>
    </xf>
    <xf numFmtId="0" fontId="37" fillId="0" borderId="0" xfId="0" applyFont="1"/>
    <xf numFmtId="44" fontId="37" fillId="0" borderId="0" xfId="0" applyNumberFormat="1" applyFont="1"/>
    <xf numFmtId="0" fontId="7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14" fontId="37" fillId="0" borderId="0" xfId="0" applyNumberFormat="1" applyFont="1"/>
    <xf numFmtId="44" fontId="37" fillId="0" borderId="2" xfId="1" applyNumberFormat="1" applyFont="1" applyBorder="1"/>
    <xf numFmtId="43" fontId="37" fillId="0" borderId="0" xfId="1" applyFont="1"/>
    <xf numFmtId="43" fontId="37" fillId="0" borderId="0" xfId="0" applyNumberFormat="1" applyFont="1"/>
    <xf numFmtId="43" fontId="37" fillId="0" borderId="1" xfId="0" applyNumberFormat="1" applyFont="1" applyBorder="1"/>
    <xf numFmtId="44" fontId="37" fillId="0" borderId="2" xfId="0" applyNumberFormat="1" applyFont="1" applyBorder="1"/>
    <xf numFmtId="44" fontId="37" fillId="0" borderId="4" xfId="0" applyNumberFormat="1" applyFont="1" applyBorder="1"/>
    <xf numFmtId="44" fontId="37" fillId="0" borderId="0" xfId="1" applyNumberFormat="1" applyFont="1"/>
    <xf numFmtId="43" fontId="37" fillId="0" borderId="1" xfId="1" applyFont="1" applyBorder="1"/>
    <xf numFmtId="43" fontId="37" fillId="0" borderId="0" xfId="0" quotePrefix="1" applyNumberFormat="1" applyFont="1"/>
    <xf numFmtId="43" fontId="37" fillId="0" borderId="4" xfId="0" applyNumberFormat="1" applyFont="1" applyBorder="1"/>
    <xf numFmtId="44" fontId="37" fillId="0" borderId="4" xfId="0" quotePrefix="1" applyNumberFormat="1" applyFont="1" applyBorder="1"/>
    <xf numFmtId="43" fontId="16" fillId="0" borderId="0" xfId="0" applyNumberFormat="1" applyFont="1" applyFill="1"/>
    <xf numFmtId="0" fontId="0" fillId="0" borderId="0" xfId="0" applyFill="1"/>
    <xf numFmtId="44" fontId="37" fillId="0" borderId="4" xfId="0" applyNumberFormat="1" applyFont="1" applyFill="1" applyBorder="1"/>
    <xf numFmtId="44" fontId="7" fillId="0" borderId="4" xfId="0" applyNumberFormat="1" applyFont="1" applyFill="1" applyBorder="1"/>
    <xf numFmtId="0" fontId="0" fillId="0" borderId="0" xfId="0" applyFill="1" applyAlignment="1">
      <alignment horizontal="center"/>
    </xf>
    <xf numFmtId="43" fontId="38" fillId="0" borderId="0" xfId="1" applyFont="1" applyFill="1"/>
    <xf numFmtId="43" fontId="19" fillId="0" borderId="0" xfId="1" applyFont="1" applyFill="1"/>
    <xf numFmtId="43" fontId="0" fillId="0" borderId="0" xfId="0" applyNumberFormat="1" applyFill="1"/>
    <xf numFmtId="10" fontId="38" fillId="0" borderId="0" xfId="4" applyNumberFormat="1" applyFont="1" applyFill="1" applyAlignment="1">
      <alignment horizontal="center"/>
    </xf>
    <xf numFmtId="49" fontId="14" fillId="0" borderId="0" xfId="0" applyNumberFormat="1" applyFont="1" applyFill="1"/>
    <xf numFmtId="43" fontId="6" fillId="0" borderId="0" xfId="1" applyFont="1" applyFill="1"/>
    <xf numFmtId="43" fontId="6" fillId="0" borderId="0" xfId="0" applyNumberFormat="1" applyFont="1" applyFill="1"/>
    <xf numFmtId="0" fontId="1" fillId="0" borderId="0" xfId="0" applyFont="1"/>
    <xf numFmtId="44" fontId="1" fillId="0" borderId="0" xfId="3" applyFont="1" applyFill="1"/>
    <xf numFmtId="0" fontId="0" fillId="2" borderId="0" xfId="0" applyFill="1"/>
    <xf numFmtId="0" fontId="3" fillId="2" borderId="0" xfId="0" applyFont="1" applyFill="1"/>
    <xf numFmtId="8" fontId="3" fillId="2" borderId="0" xfId="0" applyNumberFormat="1" applyFont="1" applyFill="1"/>
    <xf numFmtId="43" fontId="3" fillId="2" borderId="0" xfId="0" applyNumberFormat="1" applyFont="1" applyFill="1"/>
    <xf numFmtId="8" fontId="3" fillId="2" borderId="4" xfId="0" applyNumberFormat="1" applyFont="1" applyFill="1" applyBorder="1"/>
    <xf numFmtId="0" fontId="0" fillId="0" borderId="0" xfId="0" applyAlignment="1">
      <alignment horizontal="center"/>
    </xf>
    <xf numFmtId="44" fontId="1" fillId="0" borderId="0" xfId="3" applyFont="1"/>
    <xf numFmtId="43" fontId="1" fillId="0" borderId="0" xfId="3" applyNumberFormat="1" applyFont="1"/>
    <xf numFmtId="43" fontId="1" fillId="0" borderId="0" xfId="1" applyFont="1"/>
    <xf numFmtId="0" fontId="1" fillId="0" borderId="0" xfId="0" quotePrefix="1" applyFont="1"/>
    <xf numFmtId="43" fontId="1" fillId="0" borderId="0" xfId="0" applyNumberFormat="1" applyFont="1"/>
    <xf numFmtId="43" fontId="1" fillId="0" borderId="2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quotePrefix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</cellXfs>
  <cellStyles count="5">
    <cellStyle name="Comma" xfId="1" builtinId="3"/>
    <cellStyle name="Comma 2" xfId="2" xr:uid="{00000000-0005-0000-0000-000001000000}"/>
    <cellStyle name="Currency" xfId="3" builtinId="4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tabSelected="1" workbookViewId="0">
      <selection activeCell="G27" sqref="G27"/>
    </sheetView>
  </sheetViews>
  <sheetFormatPr defaultRowHeight="12.75" x14ac:dyDescent="0.2"/>
  <cols>
    <col min="1" max="1" width="3.85546875" customWidth="1"/>
    <col min="2" max="2" width="2.42578125" customWidth="1"/>
    <col min="3" max="3" width="4" customWidth="1"/>
    <col min="4" max="4" width="18.7109375" customWidth="1"/>
    <col min="5" max="5" width="13.140625" customWidth="1"/>
    <col min="6" max="6" width="19.28515625" customWidth="1"/>
    <col min="7" max="7" width="13.5703125" customWidth="1"/>
    <col min="8" max="8" width="12.42578125" customWidth="1"/>
    <col min="9" max="9" width="14" customWidth="1"/>
    <col min="10" max="10" width="14" hidden="1" customWidth="1"/>
    <col min="11" max="11" width="14" customWidth="1"/>
    <col min="12" max="12" width="13.42578125" customWidth="1"/>
    <col min="13" max="13" width="12.28515625" bestFit="1" customWidth="1"/>
    <col min="14" max="14" width="13.85546875" hidden="1" customWidth="1"/>
    <col min="15" max="15" width="14.7109375" customWidth="1"/>
    <col min="16" max="16" width="14" bestFit="1" customWidth="1"/>
  </cols>
  <sheetData>
    <row r="1" spans="1:16" ht="18" x14ac:dyDescent="0.25">
      <c r="A1" s="209" t="s">
        <v>169</v>
      </c>
      <c r="B1" s="209"/>
      <c r="C1" s="209"/>
      <c r="D1" s="209"/>
      <c r="E1" s="209"/>
      <c r="F1" s="209"/>
      <c r="G1" s="209"/>
      <c r="H1" s="209"/>
    </row>
    <row r="2" spans="1:16" ht="18" x14ac:dyDescent="0.25">
      <c r="A2" s="209" t="s">
        <v>120</v>
      </c>
      <c r="B2" s="209"/>
      <c r="C2" s="209"/>
      <c r="D2" s="209"/>
      <c r="E2" s="209"/>
      <c r="F2" s="209"/>
      <c r="G2" s="209"/>
      <c r="H2" s="209"/>
    </row>
    <row r="3" spans="1:16" ht="15" x14ac:dyDescent="0.25">
      <c r="A3" s="210">
        <v>44255</v>
      </c>
      <c r="B3" s="211"/>
      <c r="C3" s="211"/>
      <c r="D3" s="211"/>
      <c r="E3" s="211"/>
      <c r="F3" s="211"/>
      <c r="G3" s="211"/>
      <c r="H3" s="211"/>
    </row>
    <row r="4" spans="1:16" ht="15" x14ac:dyDescent="0.25">
      <c r="A4" s="34"/>
      <c r="B4" s="34"/>
      <c r="C4" s="34"/>
      <c r="D4" s="34"/>
      <c r="E4" s="34"/>
      <c r="F4" s="34"/>
      <c r="G4" s="34"/>
      <c r="H4" s="34"/>
    </row>
    <row r="5" spans="1:16" ht="15" x14ac:dyDescent="0.25">
      <c r="B5" s="35" t="s">
        <v>352</v>
      </c>
      <c r="M5" s="16" t="s">
        <v>185</v>
      </c>
      <c r="N5" s="16"/>
      <c r="O5" s="7"/>
      <c r="P5" s="67" t="s">
        <v>200</v>
      </c>
    </row>
    <row r="6" spans="1:16" ht="15" x14ac:dyDescent="0.25">
      <c r="B6" s="4"/>
      <c r="F6" s="89" t="s">
        <v>44</v>
      </c>
      <c r="G6" s="16" t="s">
        <v>38</v>
      </c>
      <c r="H6" s="16" t="s">
        <v>182</v>
      </c>
      <c r="I6" s="16" t="s">
        <v>275</v>
      </c>
      <c r="J6" s="16" t="s">
        <v>248</v>
      </c>
      <c r="K6" s="16" t="s">
        <v>123</v>
      </c>
      <c r="L6" s="16" t="s">
        <v>186</v>
      </c>
      <c r="M6" s="16" t="s">
        <v>56</v>
      </c>
      <c r="N6" s="16" t="s">
        <v>258</v>
      </c>
      <c r="O6" s="16" t="s">
        <v>38</v>
      </c>
    </row>
    <row r="7" spans="1:16" ht="15" hidden="1" x14ac:dyDescent="0.25">
      <c r="B7" s="4"/>
      <c r="F7" s="89"/>
      <c r="G7" s="16"/>
      <c r="H7" s="16" t="s">
        <v>183</v>
      </c>
      <c r="I7" s="16" t="s">
        <v>184</v>
      </c>
      <c r="J7" s="16" t="s">
        <v>183</v>
      </c>
      <c r="K7" s="16" t="s">
        <v>183</v>
      </c>
      <c r="L7" s="16" t="s">
        <v>40</v>
      </c>
      <c r="M7" s="7"/>
      <c r="N7" s="7"/>
      <c r="O7" s="7"/>
    </row>
    <row r="8" spans="1:16" ht="15" x14ac:dyDescent="0.25">
      <c r="B8" s="4"/>
      <c r="F8" s="89"/>
      <c r="G8" s="16"/>
      <c r="H8" s="16"/>
      <c r="I8" s="16"/>
      <c r="J8" s="16"/>
      <c r="K8" s="16"/>
      <c r="L8" s="16" t="s">
        <v>40</v>
      </c>
      <c r="M8" s="16" t="s">
        <v>274</v>
      </c>
      <c r="N8" s="16"/>
      <c r="O8" s="16" t="s">
        <v>316</v>
      </c>
    </row>
    <row r="9" spans="1:16" ht="15" customHeight="1" x14ac:dyDescent="0.25">
      <c r="B9" s="4"/>
      <c r="C9" s="67"/>
      <c r="E9" s="67" t="s">
        <v>187</v>
      </c>
    </row>
    <row r="10" spans="1:16" ht="15" x14ac:dyDescent="0.25">
      <c r="B10" s="4"/>
      <c r="C10" s="67" t="s">
        <v>195</v>
      </c>
      <c r="E10" s="88" t="s">
        <v>188</v>
      </c>
      <c r="F10" s="202">
        <v>1155006.96</v>
      </c>
      <c r="G10" s="202">
        <v>1438146.87</v>
      </c>
      <c r="H10" s="25" t="s">
        <v>126</v>
      </c>
      <c r="I10" s="25"/>
      <c r="J10" s="25"/>
      <c r="K10" s="195">
        <v>6384.33</v>
      </c>
      <c r="L10" s="25"/>
      <c r="M10" s="25"/>
      <c r="N10" s="25"/>
      <c r="O10" s="25"/>
      <c r="P10" s="25">
        <f t="shared" ref="P10:P16" si="0">+SUM(F10:O10)</f>
        <v>2599538.16</v>
      </c>
    </row>
    <row r="11" spans="1:16" ht="15" x14ac:dyDescent="0.25">
      <c r="B11" s="4"/>
      <c r="C11" s="67" t="s">
        <v>222</v>
      </c>
      <c r="E11" s="88" t="s">
        <v>189</v>
      </c>
      <c r="F11" s="25"/>
      <c r="G11" s="25"/>
      <c r="H11" s="100"/>
      <c r="I11" s="25"/>
      <c r="J11" s="25"/>
      <c r="K11" s="25"/>
      <c r="L11" s="202">
        <v>902.83</v>
      </c>
      <c r="M11" s="25"/>
      <c r="N11" s="25"/>
      <c r="O11" s="25"/>
      <c r="P11" s="25">
        <f t="shared" si="0"/>
        <v>902.83</v>
      </c>
    </row>
    <row r="12" spans="1:16" x14ac:dyDescent="0.2">
      <c r="C12" s="67" t="s">
        <v>196</v>
      </c>
      <c r="E12" s="88" t="s">
        <v>190</v>
      </c>
      <c r="F12" s="25"/>
      <c r="G12" s="25"/>
      <c r="H12" s="100"/>
      <c r="I12" s="25"/>
      <c r="J12" s="25"/>
      <c r="K12" s="25"/>
      <c r="L12" s="202">
        <v>5208.41</v>
      </c>
      <c r="M12" s="25"/>
      <c r="N12" s="25"/>
      <c r="O12" s="25"/>
      <c r="P12" s="25">
        <f t="shared" si="0"/>
        <v>5208.41</v>
      </c>
    </row>
    <row r="13" spans="1:16" x14ac:dyDescent="0.2">
      <c r="C13" s="67" t="s">
        <v>197</v>
      </c>
      <c r="E13" s="88" t="s">
        <v>191</v>
      </c>
      <c r="F13" s="25"/>
      <c r="G13" s="25"/>
      <c r="H13" s="100"/>
      <c r="I13" s="202">
        <v>25441.75</v>
      </c>
      <c r="J13" s="25"/>
      <c r="K13" s="25"/>
      <c r="L13" s="25"/>
      <c r="M13" s="25"/>
      <c r="N13" s="25"/>
      <c r="O13" s="25"/>
      <c r="P13" s="25">
        <f t="shared" si="0"/>
        <v>25441.75</v>
      </c>
    </row>
    <row r="14" spans="1:16" x14ac:dyDescent="0.2">
      <c r="C14" s="67" t="s">
        <v>198</v>
      </c>
      <c r="E14" s="88" t="s">
        <v>192</v>
      </c>
      <c r="F14" s="25" t="s">
        <v>126</v>
      </c>
      <c r="G14" s="25"/>
      <c r="H14" s="100"/>
      <c r="I14" s="202">
        <v>72596.44</v>
      </c>
      <c r="J14" s="25"/>
      <c r="K14" s="25"/>
      <c r="L14" s="25"/>
      <c r="M14" s="202">
        <f>40012.47+2219.17</f>
        <v>42231.64</v>
      </c>
      <c r="N14" s="111"/>
      <c r="O14" s="202">
        <v>32438.42</v>
      </c>
      <c r="P14" s="25">
        <f t="shared" si="0"/>
        <v>147266.5</v>
      </c>
    </row>
    <row r="15" spans="1:16" hidden="1" x14ac:dyDescent="0.2">
      <c r="C15" s="67" t="s">
        <v>175</v>
      </c>
      <c r="E15" s="88" t="s">
        <v>193</v>
      </c>
      <c r="F15" s="25"/>
      <c r="G15" s="25"/>
      <c r="H15" s="100"/>
      <c r="I15" s="25"/>
      <c r="J15" s="25"/>
      <c r="K15" s="25"/>
      <c r="L15" s="25"/>
      <c r="M15" s="25"/>
      <c r="N15" s="25"/>
      <c r="O15" s="25"/>
      <c r="P15" s="25">
        <f t="shared" si="0"/>
        <v>0</v>
      </c>
    </row>
    <row r="16" spans="1:16" s="1" customFormat="1" x14ac:dyDescent="0.2">
      <c r="C16" s="67" t="s">
        <v>176</v>
      </c>
      <c r="D16" s="67"/>
      <c r="E16" s="88" t="s">
        <v>194</v>
      </c>
      <c r="F16" s="25"/>
      <c r="G16" s="25"/>
      <c r="H16" s="203">
        <v>27442.86</v>
      </c>
      <c r="I16" s="90" t="s">
        <v>126</v>
      </c>
      <c r="J16" s="90"/>
      <c r="K16" s="90"/>
      <c r="L16" s="90"/>
      <c r="M16" s="90"/>
      <c r="N16" s="90"/>
      <c r="O16" s="90"/>
      <c r="P16" s="25">
        <f t="shared" si="0"/>
        <v>27442.86</v>
      </c>
    </row>
    <row r="17" spans="2:16" x14ac:dyDescent="0.2">
      <c r="E17" s="88"/>
      <c r="F17" s="25"/>
      <c r="G17" s="25"/>
      <c r="H17" s="100"/>
      <c r="I17" s="25"/>
      <c r="J17" s="25"/>
      <c r="K17" s="25"/>
      <c r="L17" s="25"/>
      <c r="M17" s="25"/>
      <c r="N17" s="25"/>
      <c r="O17" s="25"/>
      <c r="P17" s="25">
        <v>0</v>
      </c>
    </row>
    <row r="18" spans="2:16" ht="14.25" customHeight="1" x14ac:dyDescent="0.2">
      <c r="C18" s="67" t="s">
        <v>199</v>
      </c>
      <c r="E18" s="88"/>
      <c r="F18" s="25">
        <v>400</v>
      </c>
      <c r="G18" s="25"/>
      <c r="H18" s="100"/>
      <c r="I18" s="25"/>
      <c r="J18" s="25"/>
      <c r="K18" s="25"/>
      <c r="L18" s="25"/>
      <c r="M18" s="25"/>
      <c r="N18" s="25"/>
      <c r="O18" s="25"/>
      <c r="P18" s="25">
        <f>+SUM(F18:O18)</f>
        <v>400</v>
      </c>
    </row>
    <row r="19" spans="2:16" ht="16.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</row>
    <row r="20" spans="2:16" s="90" customFormat="1" ht="15.75" customHeight="1" x14ac:dyDescent="0.2">
      <c r="D20" s="90" t="s">
        <v>201</v>
      </c>
      <c r="F20" s="90">
        <f t="shared" ref="F20:L20" si="1">SUM(F10:F19)</f>
        <v>1155406.96</v>
      </c>
      <c r="G20" s="90">
        <f t="shared" si="1"/>
        <v>1438146.87</v>
      </c>
      <c r="H20" s="90">
        <f t="shared" si="1"/>
        <v>27442.86</v>
      </c>
      <c r="I20" s="90">
        <f t="shared" si="1"/>
        <v>98038.19</v>
      </c>
      <c r="J20" s="90">
        <f t="shared" si="1"/>
        <v>0</v>
      </c>
      <c r="K20" s="90">
        <f t="shared" si="1"/>
        <v>6384.33</v>
      </c>
      <c r="L20" s="90">
        <f t="shared" si="1"/>
        <v>6111.24</v>
      </c>
      <c r="M20" s="90">
        <f>SUM(M10:M19)</f>
        <v>42231.64</v>
      </c>
      <c r="N20" s="90">
        <f>SUM(N10:N19)</f>
        <v>0</v>
      </c>
      <c r="O20" s="90">
        <f>SUM(O10:O19)</f>
        <v>32438.42</v>
      </c>
      <c r="P20" s="90">
        <f>+P10+P11+P12+P13+P14+P16+P18</f>
        <v>2806200.5100000002</v>
      </c>
    </row>
    <row r="22" spans="2:16" s="102" customFormat="1" ht="11.25" customHeight="1" x14ac:dyDescent="0.2">
      <c r="F22" s="103"/>
      <c r="H22" s="104"/>
    </row>
    <row r="23" spans="2:16" s="102" customFormat="1" x14ac:dyDescent="0.2">
      <c r="F23" s="103"/>
      <c r="M23" s="104"/>
      <c r="N23" s="104"/>
    </row>
    <row r="24" spans="2:16" ht="12.75" customHeight="1" x14ac:dyDescent="0.2">
      <c r="D24" s="102"/>
      <c r="E24" s="102"/>
      <c r="F24" s="103"/>
      <c r="H24" s="67"/>
    </row>
    <row r="25" spans="2:16" s="196" customFormat="1" ht="12.75" customHeight="1" x14ac:dyDescent="0.2">
      <c r="D25" s="197" t="s">
        <v>329</v>
      </c>
      <c r="E25" s="197"/>
      <c r="F25" s="197"/>
      <c r="G25" s="198">
        <f>54523.81+60741</f>
        <v>115264.81</v>
      </c>
      <c r="H25" s="197" t="s">
        <v>350</v>
      </c>
    </row>
    <row r="26" spans="2:16" s="196" customFormat="1" x14ac:dyDescent="0.2">
      <c r="D26" s="197"/>
      <c r="E26" s="197"/>
      <c r="F26" s="197"/>
      <c r="G26" s="199">
        <f>3511.2+131.04</f>
        <v>3642.24</v>
      </c>
      <c r="H26" s="197">
        <v>2021</v>
      </c>
    </row>
    <row r="27" spans="2:16" s="196" customFormat="1" ht="14.25" customHeight="1" thickBot="1" x14ac:dyDescent="0.25">
      <c r="D27" s="197"/>
      <c r="E27" s="197" t="s">
        <v>36</v>
      </c>
      <c r="F27" s="197"/>
      <c r="G27" s="200">
        <f>SUM(G25:G26)</f>
        <v>118907.05</v>
      </c>
      <c r="H27" s="197"/>
    </row>
    <row r="28" spans="2:16" s="196" customFormat="1" ht="14.25" customHeight="1" thickTop="1" x14ac:dyDescent="0.2"/>
    <row r="29" spans="2:16" ht="12.75" hidden="1" customHeight="1" x14ac:dyDescent="0.2">
      <c r="G29" s="5"/>
    </row>
    <row r="30" spans="2:16" ht="12.75" hidden="1" customHeight="1" x14ac:dyDescent="0.2">
      <c r="C30" t="s">
        <v>156</v>
      </c>
      <c r="G30" s="5">
        <v>29996.49</v>
      </c>
    </row>
    <row r="32" spans="2:16" ht="15" hidden="1" x14ac:dyDescent="0.25">
      <c r="B32" s="4" t="s">
        <v>121</v>
      </c>
    </row>
    <row r="33" spans="3:12" ht="12.75" hidden="1" customHeight="1" x14ac:dyDescent="0.2">
      <c r="G33" s="5"/>
    </row>
    <row r="34" spans="3:12" ht="14.25" hidden="1" x14ac:dyDescent="0.2">
      <c r="C34" s="36"/>
      <c r="G34" s="5"/>
    </row>
    <row r="35" spans="3:12" hidden="1" x14ac:dyDescent="0.2">
      <c r="G35" s="25"/>
    </row>
    <row r="36" spans="3:12" hidden="1" x14ac:dyDescent="0.2">
      <c r="G36" s="5"/>
    </row>
    <row r="37" spans="3:12" ht="12.75" hidden="1" customHeight="1" x14ac:dyDescent="0.2">
      <c r="G37" s="5"/>
    </row>
    <row r="38" spans="3:12" hidden="1" x14ac:dyDescent="0.2">
      <c r="G38" s="5"/>
    </row>
    <row r="39" spans="3:12" hidden="1" x14ac:dyDescent="0.2">
      <c r="G39" s="5"/>
      <c r="I39" s="15"/>
      <c r="J39" s="15"/>
      <c r="K39" s="15"/>
      <c r="L39" s="15"/>
    </row>
    <row r="40" spans="3:12" hidden="1" x14ac:dyDescent="0.2">
      <c r="D40" s="67"/>
      <c r="G40" s="5"/>
      <c r="I40" s="15"/>
      <c r="J40" s="15"/>
      <c r="K40" s="15"/>
      <c r="L40" s="15"/>
    </row>
    <row r="41" spans="3:12" hidden="1" x14ac:dyDescent="0.2">
      <c r="D41" s="67"/>
      <c r="G41" s="5"/>
    </row>
    <row r="42" spans="3:12" hidden="1" x14ac:dyDescent="0.2">
      <c r="D42" s="67"/>
      <c r="G42" s="5"/>
    </row>
    <row r="43" spans="3:12" hidden="1" x14ac:dyDescent="0.2">
      <c r="D43" s="67"/>
      <c r="G43" s="5"/>
    </row>
    <row r="44" spans="3:12" ht="13.5" hidden="1" thickBot="1" x14ac:dyDescent="0.25">
      <c r="D44" t="s">
        <v>122</v>
      </c>
      <c r="G44" s="37">
        <f>SUM(G35:G43)</f>
        <v>0</v>
      </c>
    </row>
    <row r="45" spans="3:12" hidden="1" x14ac:dyDescent="0.2">
      <c r="G45" s="25"/>
    </row>
    <row r="46" spans="3:12" ht="14.25" hidden="1" x14ac:dyDescent="0.2">
      <c r="C46" s="36"/>
      <c r="G46" s="5"/>
    </row>
    <row r="47" spans="3:12" hidden="1" x14ac:dyDescent="0.2">
      <c r="G47" s="25"/>
    </row>
    <row r="48" spans="3:12" ht="12.75" hidden="1" customHeight="1" x14ac:dyDescent="0.2">
      <c r="G48" s="15"/>
    </row>
    <row r="49" spans="3:8" ht="12.75" hidden="1" customHeight="1" x14ac:dyDescent="0.2">
      <c r="G49" s="5"/>
    </row>
    <row r="50" spans="3:8" hidden="1" x14ac:dyDescent="0.2">
      <c r="G50" s="5"/>
      <c r="H50" t="s">
        <v>126</v>
      </c>
    </row>
    <row r="51" spans="3:8" hidden="1" x14ac:dyDescent="0.2">
      <c r="G51" s="5"/>
    </row>
    <row r="52" spans="3:8" hidden="1" x14ac:dyDescent="0.2">
      <c r="G52" s="5"/>
    </row>
    <row r="53" spans="3:8" hidden="1" x14ac:dyDescent="0.2">
      <c r="D53" s="67"/>
      <c r="G53" s="5"/>
    </row>
    <row r="54" spans="3:8" ht="13.5" hidden="1" thickBot="1" x14ac:dyDescent="0.25">
      <c r="D54" t="s">
        <v>122</v>
      </c>
      <c r="G54" s="37">
        <f>SUM(G47:G53)</f>
        <v>0</v>
      </c>
    </row>
    <row r="55" spans="3:8" hidden="1" x14ac:dyDescent="0.2">
      <c r="G55" s="5"/>
    </row>
    <row r="56" spans="3:8" ht="14.25" hidden="1" x14ac:dyDescent="0.2">
      <c r="C56" s="36"/>
      <c r="G56" s="5"/>
    </row>
    <row r="57" spans="3:8" hidden="1" x14ac:dyDescent="0.2">
      <c r="G57" s="79"/>
    </row>
    <row r="58" spans="3:8" hidden="1" x14ac:dyDescent="0.2">
      <c r="G58" s="86"/>
    </row>
    <row r="59" spans="3:8" hidden="1" x14ac:dyDescent="0.2">
      <c r="G59" s="5"/>
    </row>
    <row r="60" spans="3:8" hidden="1" x14ac:dyDescent="0.2">
      <c r="G60" s="6"/>
    </row>
    <row r="61" spans="3:8" ht="13.5" hidden="1" thickBot="1" x14ac:dyDescent="0.25">
      <c r="D61" t="s">
        <v>122</v>
      </c>
      <c r="G61" s="39">
        <f>SUM(G57:G60)</f>
        <v>0</v>
      </c>
    </row>
    <row r="62" spans="3:8" hidden="1" x14ac:dyDescent="0.2"/>
    <row r="63" spans="3:8" ht="14.25" hidden="1" x14ac:dyDescent="0.2">
      <c r="C63" s="36"/>
      <c r="G63" s="5"/>
    </row>
    <row r="64" spans="3:8" hidden="1" x14ac:dyDescent="0.2">
      <c r="G64" s="79"/>
    </row>
    <row r="65" spans="3:7" hidden="1" x14ac:dyDescent="0.2">
      <c r="G65" s="6"/>
    </row>
    <row r="66" spans="3:7" hidden="1" x14ac:dyDescent="0.2">
      <c r="G66" s="6"/>
    </row>
    <row r="67" spans="3:7" hidden="1" x14ac:dyDescent="0.2">
      <c r="G67" s="19"/>
    </row>
    <row r="68" spans="3:7" ht="13.5" hidden="1" thickBot="1" x14ac:dyDescent="0.25">
      <c r="D68" t="s">
        <v>122</v>
      </c>
      <c r="G68" s="38">
        <f>SUM(G64:G67)</f>
        <v>0</v>
      </c>
    </row>
    <row r="69" spans="3:7" hidden="1" x14ac:dyDescent="0.2"/>
    <row r="70" spans="3:7" ht="14.25" hidden="1" x14ac:dyDescent="0.2">
      <c r="C70" s="36"/>
    </row>
    <row r="71" spans="3:7" hidden="1" x14ac:dyDescent="0.2">
      <c r="G71" s="79"/>
    </row>
    <row r="72" spans="3:7" hidden="1" x14ac:dyDescent="0.2">
      <c r="G72" s="6"/>
    </row>
    <row r="73" spans="3:7" ht="12.75" hidden="1" customHeight="1" x14ac:dyDescent="0.2">
      <c r="G73" s="5"/>
    </row>
    <row r="74" spans="3:7" ht="12.75" hidden="1" customHeight="1" x14ac:dyDescent="0.2">
      <c r="G74" s="5"/>
    </row>
    <row r="75" spans="3:7" hidden="1" x14ac:dyDescent="0.2">
      <c r="G75" s="6"/>
    </row>
    <row r="76" spans="3:7" ht="13.5" hidden="1" thickBot="1" x14ac:dyDescent="0.25">
      <c r="D76" t="s">
        <v>122</v>
      </c>
      <c r="G76" s="37">
        <f>SUM(G71:G75)</f>
        <v>0</v>
      </c>
    </row>
    <row r="77" spans="3:7" hidden="1" x14ac:dyDescent="0.2"/>
    <row r="78" spans="3:7" ht="12.75" hidden="1" customHeight="1" x14ac:dyDescent="0.2">
      <c r="C78" s="68"/>
    </row>
    <row r="79" spans="3:7" ht="12.75" hidden="1" customHeight="1" x14ac:dyDescent="0.2">
      <c r="G79" s="25"/>
    </row>
    <row r="80" spans="3:7" ht="12.75" hidden="1" customHeight="1" x14ac:dyDescent="0.2">
      <c r="G80" s="5"/>
    </row>
    <row r="81" spans="1:12" ht="12.75" hidden="1" customHeight="1" x14ac:dyDescent="0.2">
      <c r="G81" s="5"/>
    </row>
    <row r="82" spans="1:12" ht="12.75" hidden="1" customHeight="1" x14ac:dyDescent="0.2">
      <c r="G82" s="5"/>
    </row>
    <row r="83" spans="1:12" ht="12.75" hidden="1" customHeight="1" x14ac:dyDescent="0.2">
      <c r="G83" s="26"/>
    </row>
    <row r="84" spans="1:12" ht="12.75" hidden="1" customHeight="1" x14ac:dyDescent="0.2"/>
    <row r="85" spans="1:12" ht="12.75" hidden="1" customHeight="1" x14ac:dyDescent="0.2"/>
    <row r="86" spans="1:12" ht="12.75" hidden="1" customHeight="1" x14ac:dyDescent="0.2"/>
    <row r="87" spans="1:12" ht="12.75" hidden="1" customHeight="1" x14ac:dyDescent="0.2"/>
    <row r="89" spans="1:12" s="17" customFormat="1" ht="15.75" x14ac:dyDescent="0.25">
      <c r="A89" s="212" t="s">
        <v>330</v>
      </c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</row>
    <row r="90" spans="1:12" ht="12.75" hidden="1" customHeight="1" x14ac:dyDescent="0.2">
      <c r="A90" s="208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</row>
  </sheetData>
  <mergeCells count="5">
    <mergeCell ref="A90:L90"/>
    <mergeCell ref="A1:H1"/>
    <mergeCell ref="A2:H2"/>
    <mergeCell ref="A3:H3"/>
    <mergeCell ref="A89:L89"/>
  </mergeCells>
  <phoneticPr fontId="0" type="noConversion"/>
  <printOptions horizontalCentered="1" gridLines="1"/>
  <pageMargins left="0.4" right="0.45" top="0.83" bottom="0.32" header="0.25" footer="0.5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80"/>
  <sheetViews>
    <sheetView zoomScaleNormal="100" workbookViewId="0">
      <pane xSplit="3" ySplit="8" topLeftCell="F9" activePane="bottomRight" state="frozen"/>
      <selection activeCell="K28" sqref="K28"/>
      <selection pane="topRight" activeCell="K28" sqref="K28"/>
      <selection pane="bottomLeft" activeCell="K28" sqref="K28"/>
      <selection pane="bottomRight" activeCell="B85" sqref="B85"/>
    </sheetView>
  </sheetViews>
  <sheetFormatPr defaultRowHeight="12.75" x14ac:dyDescent="0.2"/>
  <cols>
    <col min="1" max="1" width="21.7109375" customWidth="1"/>
    <col min="2" max="2" width="18" customWidth="1"/>
    <col min="3" max="3" width="2.42578125" customWidth="1"/>
    <col min="4" max="4" width="17" customWidth="1"/>
    <col min="5" max="5" width="18.140625" customWidth="1"/>
    <col min="6" max="6" width="15.140625" customWidth="1"/>
    <col min="7" max="7" width="12.140625" hidden="1" customWidth="1"/>
    <col min="8" max="8" width="15.140625" hidden="1" customWidth="1"/>
    <col min="9" max="9" width="3" customWidth="1"/>
    <col min="10" max="10" width="14.5703125" customWidth="1"/>
    <col min="11" max="11" width="2.5703125" customWidth="1"/>
    <col min="12" max="12" width="16.5703125" customWidth="1"/>
    <col min="13" max="13" width="3.7109375" customWidth="1"/>
    <col min="14" max="14" width="13" hidden="1" customWidth="1"/>
    <col min="15" max="15" width="16.28515625" customWidth="1"/>
    <col min="16" max="16" width="11.42578125" hidden="1" customWidth="1"/>
    <col min="17" max="17" width="4.140625" hidden="1" customWidth="1"/>
    <col min="18" max="18" width="2.7109375" customWidth="1"/>
    <col min="19" max="19" width="14.140625" customWidth="1"/>
    <col min="20" max="20" width="2.7109375" customWidth="1"/>
    <col min="21" max="21" width="19.5703125" customWidth="1"/>
    <col min="22" max="22" width="13.85546875" customWidth="1"/>
    <col min="23" max="23" width="14.7109375" customWidth="1"/>
    <col min="24" max="24" width="14.85546875" customWidth="1"/>
    <col min="25" max="25" width="16.42578125" customWidth="1"/>
  </cols>
  <sheetData>
    <row r="1" spans="1:26" ht="15.75" x14ac:dyDescent="0.25">
      <c r="A1" s="17" t="s">
        <v>169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1:26" ht="15.75" x14ac:dyDescent="0.25">
      <c r="A2" s="17" t="s">
        <v>34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1:26" ht="15.75" x14ac:dyDescent="0.25">
      <c r="A3" s="17" t="s">
        <v>347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4"/>
      <c r="M3" s="164"/>
      <c r="N3" s="164"/>
      <c r="O3" s="164"/>
      <c r="P3" s="164"/>
      <c r="Q3" s="164"/>
      <c r="R3" s="163"/>
      <c r="S3" s="163"/>
      <c r="T3" s="163"/>
      <c r="U3" s="163"/>
      <c r="V3" s="163"/>
      <c r="W3" s="163"/>
      <c r="X3" s="163"/>
      <c r="Y3" s="163"/>
    </row>
    <row r="4" spans="1:26" ht="16.5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214" t="s">
        <v>297</v>
      </c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</row>
    <row r="5" spans="1:26" ht="16.5" thickBot="1" x14ac:dyDescent="0.3">
      <c r="A5" s="163"/>
      <c r="B5" s="213" t="s">
        <v>297</v>
      </c>
      <c r="C5" s="213"/>
      <c r="D5" s="213"/>
      <c r="E5" s="213"/>
      <c r="F5" s="213"/>
      <c r="G5" s="213"/>
      <c r="H5" s="213"/>
      <c r="I5" s="213"/>
      <c r="J5" s="213"/>
      <c r="K5" s="166"/>
      <c r="L5" s="214" t="s">
        <v>154</v>
      </c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1:26" ht="15.75" x14ac:dyDescent="0.25">
      <c r="A6" s="163"/>
      <c r="B6" s="213" t="s">
        <v>224</v>
      </c>
      <c r="C6" s="213"/>
      <c r="D6" s="213"/>
      <c r="E6" s="213"/>
      <c r="F6" s="213"/>
      <c r="G6" s="163"/>
      <c r="H6" s="163"/>
      <c r="I6" s="163"/>
      <c r="J6" s="165" t="s">
        <v>35</v>
      </c>
      <c r="K6" s="167"/>
      <c r="L6" s="166" t="s">
        <v>172</v>
      </c>
      <c r="M6" s="166"/>
      <c r="N6" s="166" t="s">
        <v>177</v>
      </c>
      <c r="O6" s="166" t="s">
        <v>126</v>
      </c>
      <c r="P6" s="166" t="s">
        <v>174</v>
      </c>
      <c r="Q6" s="166"/>
      <c r="R6" s="166"/>
      <c r="S6" s="166"/>
      <c r="T6" s="166"/>
      <c r="U6" s="166" t="s">
        <v>180</v>
      </c>
      <c r="V6" s="166" t="s">
        <v>276</v>
      </c>
      <c r="W6" s="166" t="s">
        <v>181</v>
      </c>
      <c r="X6" s="166" t="s">
        <v>276</v>
      </c>
      <c r="Y6" s="166" t="s">
        <v>265</v>
      </c>
    </row>
    <row r="7" spans="1:26" ht="15" x14ac:dyDescent="0.2">
      <c r="A7" s="163"/>
      <c r="B7" s="166" t="s">
        <v>36</v>
      </c>
      <c r="C7" s="166"/>
      <c r="D7" s="168" t="s">
        <v>37</v>
      </c>
      <c r="E7" s="168" t="s">
        <v>38</v>
      </c>
      <c r="F7" s="168" t="s">
        <v>39</v>
      </c>
      <c r="G7" s="168" t="s">
        <v>247</v>
      </c>
      <c r="H7" s="168" t="s">
        <v>258</v>
      </c>
      <c r="I7" s="163"/>
      <c r="J7" s="169" t="s">
        <v>40</v>
      </c>
      <c r="K7" s="166"/>
      <c r="L7" s="168" t="s">
        <v>173</v>
      </c>
      <c r="M7" s="168"/>
      <c r="N7" s="168" t="s">
        <v>178</v>
      </c>
      <c r="O7" s="168" t="s">
        <v>176</v>
      </c>
      <c r="P7" s="168"/>
      <c r="Q7" s="168"/>
      <c r="R7" s="168"/>
      <c r="S7" s="168" t="s">
        <v>273</v>
      </c>
      <c r="T7" s="168"/>
      <c r="U7" s="168" t="s">
        <v>239</v>
      </c>
      <c r="V7" s="168" t="s">
        <v>277</v>
      </c>
      <c r="W7" s="168" t="s">
        <v>125</v>
      </c>
      <c r="X7" s="168" t="s">
        <v>278</v>
      </c>
      <c r="Y7" s="168" t="s">
        <v>179</v>
      </c>
    </row>
    <row r="8" spans="1:26" ht="13.5" customHeight="1" x14ac:dyDescent="0.2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</row>
    <row r="9" spans="1:26" ht="15.75" thickBot="1" x14ac:dyDescent="0.25">
      <c r="A9" s="170" t="s">
        <v>348</v>
      </c>
      <c r="B9" s="171">
        <f>SUM(D9:G9)</f>
        <v>1709018.5</v>
      </c>
      <c r="C9" s="172"/>
      <c r="D9" s="171">
        <v>919247.7</v>
      </c>
      <c r="E9" s="171">
        <v>789863.28</v>
      </c>
      <c r="F9" s="171">
        <v>-92.48</v>
      </c>
      <c r="G9" s="171">
        <v>0</v>
      </c>
      <c r="H9" s="171">
        <v>0</v>
      </c>
      <c r="I9" s="172"/>
      <c r="J9" s="171">
        <v>902.75</v>
      </c>
      <c r="K9" s="172"/>
      <c r="L9" s="171">
        <v>22799.919999999998</v>
      </c>
      <c r="M9" s="171"/>
      <c r="N9" s="171"/>
      <c r="O9" s="171">
        <v>1444.69</v>
      </c>
      <c r="P9" s="171"/>
      <c r="Q9" s="171"/>
      <c r="R9" s="171">
        <v>2565.14</v>
      </c>
      <c r="S9" s="171">
        <v>5208.33</v>
      </c>
      <c r="T9" s="171"/>
      <c r="U9" s="171">
        <v>147242.71</v>
      </c>
      <c r="V9" s="171">
        <v>2219.17</v>
      </c>
      <c r="W9" s="171">
        <v>32438.42</v>
      </c>
      <c r="X9" s="171">
        <v>40012.47</v>
      </c>
      <c r="Y9" s="171">
        <v>72572.649999999994</v>
      </c>
    </row>
    <row r="10" spans="1:26" ht="15.75" thickTop="1" x14ac:dyDescent="0.2">
      <c r="A10" s="163" t="s">
        <v>41</v>
      </c>
      <c r="B10" s="172">
        <v>142.26</v>
      </c>
      <c r="C10" s="172"/>
      <c r="D10" s="172">
        <v>142.26</v>
      </c>
      <c r="E10" s="172"/>
      <c r="F10" s="172"/>
      <c r="G10" s="172"/>
      <c r="H10" s="172"/>
      <c r="I10" s="172"/>
      <c r="J10" s="163">
        <v>0.05</v>
      </c>
      <c r="K10" s="172"/>
      <c r="L10" s="172">
        <v>0.2</v>
      </c>
      <c r="M10" s="172"/>
      <c r="N10" s="172"/>
      <c r="O10" s="172">
        <v>0.01</v>
      </c>
      <c r="P10" s="172"/>
      <c r="Q10" s="172"/>
      <c r="R10" s="172"/>
      <c r="S10" s="172">
        <v>0.04</v>
      </c>
      <c r="T10" s="172"/>
      <c r="U10" s="172">
        <v>12.5</v>
      </c>
      <c r="V10" s="172"/>
      <c r="W10" s="172"/>
      <c r="X10" s="172"/>
      <c r="Y10" s="172">
        <v>12.5</v>
      </c>
    </row>
    <row r="11" spans="1:26" ht="15" x14ac:dyDescent="0.2">
      <c r="A11" s="163" t="s">
        <v>42</v>
      </c>
      <c r="B11" s="172">
        <f>SUM(D11:F11)</f>
        <v>13158</v>
      </c>
      <c r="C11" s="172"/>
      <c r="D11" s="172">
        <v>13158</v>
      </c>
      <c r="E11" s="172"/>
      <c r="F11" s="172"/>
      <c r="G11" s="172"/>
      <c r="H11" s="172"/>
      <c r="I11" s="172"/>
      <c r="J11" s="172">
        <v>45326.63</v>
      </c>
      <c r="K11" s="172"/>
      <c r="L11" s="172">
        <v>1600</v>
      </c>
      <c r="M11" s="172"/>
      <c r="N11" s="172"/>
      <c r="O11" s="172">
        <v>1520.72</v>
      </c>
      <c r="P11" s="172"/>
      <c r="Q11" s="172"/>
      <c r="R11" s="172"/>
      <c r="S11" s="172"/>
      <c r="T11" s="172"/>
      <c r="U11" s="172"/>
      <c r="V11" s="172"/>
      <c r="W11" s="163"/>
      <c r="X11" s="163"/>
      <c r="Y11" s="172"/>
    </row>
    <row r="12" spans="1:26" ht="15" x14ac:dyDescent="0.2">
      <c r="A12" s="163" t="s">
        <v>43</v>
      </c>
      <c r="B12" s="172">
        <f>SUM(D12:F12)</f>
        <v>-133718.13</v>
      </c>
      <c r="C12" s="172"/>
      <c r="D12" s="172">
        <v>-54346.84</v>
      </c>
      <c r="E12" s="172">
        <v>-78507.23</v>
      </c>
      <c r="F12" s="173">
        <v>-864.06</v>
      </c>
      <c r="G12" s="172"/>
      <c r="H12" s="172"/>
      <c r="I12" s="172"/>
      <c r="J12" s="173">
        <v>-45326.63</v>
      </c>
      <c r="K12" s="172"/>
      <c r="L12" s="172">
        <v>-520.28</v>
      </c>
      <c r="M12" s="172"/>
      <c r="N12" s="172"/>
      <c r="O12" s="172">
        <v>-2142.41</v>
      </c>
      <c r="P12" s="172"/>
      <c r="Q12" s="172"/>
      <c r="R12" s="172"/>
      <c r="S12" s="172"/>
      <c r="T12" s="172"/>
      <c r="U12" s="172"/>
      <c r="V12" s="172"/>
      <c r="W12" s="173"/>
      <c r="X12" s="173"/>
      <c r="Y12" s="172"/>
      <c r="Z12" s="67"/>
    </row>
    <row r="13" spans="1:26" ht="15" x14ac:dyDescent="0.2">
      <c r="A13" s="163" t="s">
        <v>131</v>
      </c>
      <c r="B13" s="174">
        <f>SUM(D13:F13)</f>
        <v>0</v>
      </c>
      <c r="C13" s="163"/>
      <c r="D13" s="174"/>
      <c r="E13" s="174"/>
      <c r="F13" s="174"/>
      <c r="G13" s="163"/>
      <c r="H13" s="163"/>
      <c r="I13" s="163"/>
      <c r="J13" s="169"/>
      <c r="K13" s="163"/>
      <c r="L13" s="169"/>
      <c r="M13" s="169"/>
      <c r="N13" s="169"/>
      <c r="O13" s="174"/>
      <c r="P13" s="169"/>
      <c r="Q13" s="169"/>
      <c r="R13" s="169"/>
      <c r="S13" s="169"/>
      <c r="T13" s="169"/>
      <c r="U13" s="174"/>
      <c r="V13" s="174"/>
      <c r="W13" s="169"/>
      <c r="X13" s="169"/>
      <c r="Y13" s="169"/>
    </row>
    <row r="14" spans="1:26" ht="15.75" thickBot="1" x14ac:dyDescent="0.25">
      <c r="A14" s="163" t="s">
        <v>349</v>
      </c>
      <c r="B14" s="171">
        <f>SUM(B9:B13)</f>
        <v>1588600.63</v>
      </c>
      <c r="C14" s="173"/>
      <c r="D14" s="175">
        <f>SUM(D9:D13)</f>
        <v>878201.12</v>
      </c>
      <c r="E14" s="175">
        <f>SUM(E9:E13)</f>
        <v>711356.05</v>
      </c>
      <c r="F14" s="175">
        <f>SUM(F9:F13)</f>
        <v>-956.54</v>
      </c>
      <c r="G14" s="176">
        <v>0</v>
      </c>
      <c r="H14" s="176">
        <v>0</v>
      </c>
      <c r="I14" s="173"/>
      <c r="J14" s="175">
        <f>SUM(J9:J13)</f>
        <v>902.80000000000291</v>
      </c>
      <c r="K14" s="173"/>
      <c r="L14" s="175">
        <f>SUM(L9:L13)</f>
        <v>23879.84</v>
      </c>
      <c r="M14" s="175"/>
      <c r="N14" s="175"/>
      <c r="O14" s="175">
        <f>SUM(O9:O13)</f>
        <v>823.01000000000022</v>
      </c>
      <c r="P14" s="175">
        <f>SUM(P9:P13)</f>
        <v>0</v>
      </c>
      <c r="Q14" s="175"/>
      <c r="R14" s="175"/>
      <c r="S14" s="175">
        <f>SUM(S9:S13)</f>
        <v>5208.37</v>
      </c>
      <c r="T14" s="175"/>
      <c r="U14" s="175">
        <f>SUM(U9:U13)</f>
        <v>147255.21</v>
      </c>
      <c r="V14" s="175">
        <f>SUM(V9:V13)</f>
        <v>2219.17</v>
      </c>
      <c r="W14" s="175">
        <f>SUM(W9:W13)</f>
        <v>32438.42</v>
      </c>
      <c r="X14" s="175">
        <f>SUM(X9:X13)</f>
        <v>40012.47</v>
      </c>
      <c r="Y14" s="175">
        <f>SUM(Y9:Y13)</f>
        <v>72585.149999999994</v>
      </c>
    </row>
    <row r="15" spans="1:26" ht="15.75" customHeight="1" thickTop="1" x14ac:dyDescent="0.2">
      <c r="A15" s="163" t="s">
        <v>41</v>
      </c>
      <c r="B15" s="177">
        <v>230.67</v>
      </c>
      <c r="C15" s="173"/>
      <c r="D15" s="173">
        <v>230.67</v>
      </c>
      <c r="E15" s="173"/>
      <c r="F15" s="173"/>
      <c r="G15" s="173"/>
      <c r="H15" s="173"/>
      <c r="I15" s="173"/>
      <c r="J15" s="173">
        <v>0.03</v>
      </c>
      <c r="K15" s="173"/>
      <c r="L15" s="173">
        <v>0.19</v>
      </c>
      <c r="M15" s="173"/>
      <c r="N15" s="173"/>
      <c r="O15" s="173">
        <v>0.1</v>
      </c>
      <c r="P15" s="173"/>
      <c r="Q15" s="173"/>
      <c r="R15" s="173"/>
      <c r="S15" s="173">
        <v>0.04</v>
      </c>
      <c r="T15" s="173"/>
      <c r="U15" s="173">
        <v>11.29</v>
      </c>
      <c r="V15" s="173"/>
      <c r="W15" s="173"/>
      <c r="X15" s="173"/>
      <c r="Y15" s="173">
        <v>11.29</v>
      </c>
    </row>
    <row r="16" spans="1:26" ht="15" x14ac:dyDescent="0.2">
      <c r="A16" s="163" t="s">
        <v>42</v>
      </c>
      <c r="B16" s="172">
        <f>SUM(D16:G16)</f>
        <v>1439900.13</v>
      </c>
      <c r="C16" s="173"/>
      <c r="D16" s="173">
        <f>110.5+639505.27+2234+1994+523.22</f>
        <v>644366.99</v>
      </c>
      <c r="E16" s="173">
        <v>787333.14</v>
      </c>
      <c r="F16" s="173">
        <v>8200</v>
      </c>
      <c r="G16" s="173"/>
      <c r="H16" s="173"/>
      <c r="I16" s="173"/>
      <c r="J16" s="173">
        <v>46606.36</v>
      </c>
      <c r="K16" s="173"/>
      <c r="L16" s="173">
        <v>1700</v>
      </c>
      <c r="M16" s="173"/>
      <c r="N16" s="173"/>
      <c r="O16" s="173">
        <f>20820.48+8251.62</f>
        <v>29072.1</v>
      </c>
      <c r="P16" s="173"/>
      <c r="Q16" s="173"/>
      <c r="R16" s="173"/>
      <c r="S16" s="173"/>
      <c r="T16" s="173"/>
      <c r="U16" s="173"/>
      <c r="V16" s="173"/>
      <c r="W16" s="173"/>
      <c r="X16" s="173"/>
      <c r="Y16" s="173"/>
    </row>
    <row r="17" spans="1:25" ht="15" x14ac:dyDescent="0.2">
      <c r="A17" s="163" t="s">
        <v>43</v>
      </c>
      <c r="B17" s="172">
        <f>SUM(D17:G17)</f>
        <v>-429193.27</v>
      </c>
      <c r="C17" s="173"/>
      <c r="D17" s="173">
        <v>-367791.82</v>
      </c>
      <c r="E17" s="173">
        <v>-60542.32</v>
      </c>
      <c r="F17" s="173">
        <v>-859.13</v>
      </c>
      <c r="G17" s="173"/>
      <c r="H17" s="173"/>
      <c r="I17" s="173"/>
      <c r="J17" s="173">
        <v>-46606.36</v>
      </c>
      <c r="K17" s="173"/>
      <c r="L17" s="173">
        <v>-138.28</v>
      </c>
      <c r="M17" s="173"/>
      <c r="N17" s="173"/>
      <c r="O17" s="173">
        <v>-2452.35</v>
      </c>
      <c r="P17" s="173"/>
      <c r="Q17" s="173"/>
      <c r="R17" s="173"/>
      <c r="S17" s="173"/>
      <c r="T17" s="173"/>
      <c r="U17" s="173"/>
      <c r="V17" s="173"/>
      <c r="W17" s="173"/>
      <c r="X17" s="173"/>
      <c r="Y17" s="173"/>
    </row>
    <row r="18" spans="1:25" ht="15" x14ac:dyDescent="0.2">
      <c r="A18" s="163" t="s">
        <v>131</v>
      </c>
      <c r="B18" s="178">
        <f>SUM(D18:F18)</f>
        <v>0</v>
      </c>
      <c r="C18" s="173"/>
      <c r="D18" s="174"/>
      <c r="E18" s="174"/>
      <c r="F18" s="174"/>
      <c r="G18" s="173"/>
      <c r="H18" s="173"/>
      <c r="I18" s="173"/>
      <c r="J18" s="174"/>
      <c r="K18" s="173"/>
      <c r="L18" s="173"/>
      <c r="M18" s="173"/>
      <c r="N18" s="173"/>
      <c r="O18" s="174"/>
      <c r="P18" s="174"/>
      <c r="Q18" s="173"/>
      <c r="R18" s="173"/>
      <c r="S18" s="173"/>
      <c r="T18" s="173"/>
      <c r="U18" s="173"/>
      <c r="V18" s="173"/>
      <c r="W18" s="173"/>
      <c r="X18" s="173"/>
      <c r="Y18" s="173"/>
    </row>
    <row r="19" spans="1:25" ht="15.75" thickBot="1" x14ac:dyDescent="0.25">
      <c r="A19" s="164" t="s">
        <v>351</v>
      </c>
      <c r="B19" s="171">
        <f>SUM(B14:B18)</f>
        <v>2599538.1599999997</v>
      </c>
      <c r="C19" s="164"/>
      <c r="D19" s="176">
        <f>SUM(D14:D18)</f>
        <v>1155006.96</v>
      </c>
      <c r="E19" s="176">
        <f>SUM(E14:E18)</f>
        <v>1438146.8699999999</v>
      </c>
      <c r="F19" s="176">
        <f>SUM(F14:F18)</f>
        <v>6384.33</v>
      </c>
      <c r="G19" s="176">
        <f>SUM(G14:G18)</f>
        <v>0</v>
      </c>
      <c r="H19" s="176">
        <f>SUM(H14:H18)</f>
        <v>0</v>
      </c>
      <c r="I19" s="164"/>
      <c r="J19" s="176">
        <f>SUM(J14:J18)</f>
        <v>902.83000000000175</v>
      </c>
      <c r="K19" s="164"/>
      <c r="L19" s="176">
        <f>SUM(L14:L18)</f>
        <v>25441.75</v>
      </c>
      <c r="M19" s="175"/>
      <c r="N19" s="175"/>
      <c r="O19" s="176">
        <f>SUM(O14:O18)</f>
        <v>27442.86</v>
      </c>
      <c r="P19" s="175">
        <f>SUM(P14:P18)</f>
        <v>0</v>
      </c>
      <c r="Q19" s="175"/>
      <c r="R19" s="176"/>
      <c r="S19" s="176">
        <f>SUM(S14:S18)</f>
        <v>5208.41</v>
      </c>
      <c r="T19" s="176"/>
      <c r="U19" s="176">
        <f>SUM(U14:U18)</f>
        <v>147266.5</v>
      </c>
      <c r="V19" s="176">
        <f>SUM(V14:V18)</f>
        <v>2219.17</v>
      </c>
      <c r="W19" s="176">
        <f>SUM(W14:W18)</f>
        <v>32438.42</v>
      </c>
      <c r="X19" s="176">
        <f>SUM(X14:X18)</f>
        <v>40012.47</v>
      </c>
      <c r="Y19" s="176">
        <f>SUM(Y14:Y18)</f>
        <v>72596.439999999988</v>
      </c>
    </row>
    <row r="20" spans="1:25" ht="15.75" hidden="1" thickTop="1" x14ac:dyDescent="0.2">
      <c r="A20" s="163" t="s">
        <v>41</v>
      </c>
      <c r="B20" s="173" t="s">
        <v>126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</row>
    <row r="21" spans="1:25" ht="15" hidden="1" x14ac:dyDescent="0.2">
      <c r="A21" s="163" t="s">
        <v>42</v>
      </c>
      <c r="B21" s="172">
        <f>SUM(D21:F21)</f>
        <v>0</v>
      </c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</row>
    <row r="22" spans="1:25" ht="15" hidden="1" x14ac:dyDescent="0.2">
      <c r="A22" s="163" t="s">
        <v>43</v>
      </c>
      <c r="B22" s="172">
        <f>SUM(D22:G22)</f>
        <v>0</v>
      </c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</row>
    <row r="23" spans="1:25" ht="15" hidden="1" x14ac:dyDescent="0.2">
      <c r="A23" s="163" t="s">
        <v>131</v>
      </c>
      <c r="B23" s="178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4"/>
      <c r="P23" s="174"/>
      <c r="Q23" s="173"/>
      <c r="R23" s="173"/>
      <c r="S23" s="173"/>
      <c r="T23" s="173"/>
      <c r="U23" s="173"/>
      <c r="V23" s="173"/>
      <c r="W23" s="173"/>
      <c r="X23" s="173"/>
      <c r="Y23" s="173"/>
    </row>
    <row r="24" spans="1:25" ht="15" hidden="1" customHeight="1" thickBot="1" x14ac:dyDescent="0.25">
      <c r="A24" s="164" t="s">
        <v>331</v>
      </c>
      <c r="B24" s="171">
        <f>SUM(B19:B23)</f>
        <v>2599538.1599999997</v>
      </c>
      <c r="C24" s="173"/>
      <c r="D24" s="176">
        <f>SUM(D19:D23)</f>
        <v>1155006.96</v>
      </c>
      <c r="E24" s="176">
        <f>SUM(E19:E23)</f>
        <v>1438146.8699999999</v>
      </c>
      <c r="F24" s="176">
        <f>SUM(F18:F23)</f>
        <v>6384.33</v>
      </c>
      <c r="G24" s="176">
        <f>SUM(G19:G23)</f>
        <v>0</v>
      </c>
      <c r="H24" s="176">
        <f>SUM(H19:H23)</f>
        <v>0</v>
      </c>
      <c r="I24" s="173"/>
      <c r="J24" s="176">
        <f>SUM(J18:J23)</f>
        <v>902.83000000000175</v>
      </c>
      <c r="K24" s="173"/>
      <c r="L24" s="176">
        <f>SUM(L19:L23)</f>
        <v>25441.75</v>
      </c>
      <c r="M24" s="175"/>
      <c r="N24" s="175"/>
      <c r="O24" s="176">
        <f>SUM(O19:O23)</f>
        <v>27442.86</v>
      </c>
      <c r="P24" s="175">
        <f>SUM(P19:P23)</f>
        <v>0</v>
      </c>
      <c r="Q24" s="175"/>
      <c r="R24" s="176"/>
      <c r="S24" s="176">
        <f>SUM(S19:S23)</f>
        <v>5208.41</v>
      </c>
      <c r="T24" s="176"/>
      <c r="U24" s="176">
        <f>SUM(U19:U23)</f>
        <v>147266.5</v>
      </c>
      <c r="V24" s="176">
        <f>SUM(V19:V23)</f>
        <v>2219.17</v>
      </c>
      <c r="W24" s="176">
        <f>SUM(W19:W23)</f>
        <v>32438.42</v>
      </c>
      <c r="X24" s="176">
        <f>SUM(X19:X23)</f>
        <v>40012.47</v>
      </c>
      <c r="Y24" s="176">
        <f>SUM(Y19:Y23)</f>
        <v>72596.439999999988</v>
      </c>
    </row>
    <row r="25" spans="1:25" ht="15.75" hidden="1" thickTop="1" x14ac:dyDescent="0.2">
      <c r="A25" s="163" t="s">
        <v>41</v>
      </c>
      <c r="B25" s="172" t="s">
        <v>126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</row>
    <row r="26" spans="1:25" ht="15" hidden="1" x14ac:dyDescent="0.2">
      <c r="A26" s="163" t="s">
        <v>42</v>
      </c>
      <c r="B26" s="172">
        <f>SUM(D26:F26)</f>
        <v>0</v>
      </c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9"/>
      <c r="W26" s="173"/>
      <c r="X26" s="173"/>
      <c r="Y26" s="173"/>
    </row>
    <row r="27" spans="1:25" ht="15" hidden="1" x14ac:dyDescent="0.2">
      <c r="A27" s="163" t="s">
        <v>43</v>
      </c>
      <c r="B27" s="172">
        <f>SUM(D27:F27)</f>
        <v>0</v>
      </c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</row>
    <row r="28" spans="1:25" ht="14.25" hidden="1" customHeight="1" x14ac:dyDescent="0.2">
      <c r="A28" s="163" t="s">
        <v>131</v>
      </c>
      <c r="B28" s="178">
        <f>SUM(D28:F28)</f>
        <v>0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4"/>
      <c r="P28" s="174"/>
      <c r="Q28" s="173"/>
      <c r="R28" s="173"/>
      <c r="S28" s="173"/>
      <c r="T28" s="173"/>
      <c r="U28" s="173"/>
      <c r="V28" s="173"/>
      <c r="W28" s="173"/>
      <c r="X28" s="173"/>
      <c r="Y28" s="173"/>
    </row>
    <row r="29" spans="1:25" ht="15.75" hidden="1" thickBot="1" x14ac:dyDescent="0.25">
      <c r="A29" s="164" t="s">
        <v>332</v>
      </c>
      <c r="B29" s="171">
        <f>SUM(B24:B28)</f>
        <v>2599538.1599999997</v>
      </c>
      <c r="C29" s="173"/>
      <c r="D29" s="176">
        <f>SUM(D24:D28)</f>
        <v>1155006.96</v>
      </c>
      <c r="E29" s="176">
        <f>SUM(E24:E28)</f>
        <v>1438146.8699999999</v>
      </c>
      <c r="F29" s="176">
        <f>SUM(F24:F28)</f>
        <v>6384.33</v>
      </c>
      <c r="G29" s="180">
        <v>0</v>
      </c>
      <c r="H29" s="180">
        <v>0</v>
      </c>
      <c r="I29" s="173"/>
      <c r="J29" s="176">
        <f>SUM(J23:J28)</f>
        <v>902.83000000000175</v>
      </c>
      <c r="K29" s="173"/>
      <c r="L29" s="176">
        <f>SUM(L23:L28)</f>
        <v>25441.75</v>
      </c>
      <c r="M29" s="175"/>
      <c r="N29" s="175"/>
      <c r="O29" s="176">
        <f>SUM(O24:O28)</f>
        <v>27442.86</v>
      </c>
      <c r="P29" s="175">
        <f>SUM(P24:P28)</f>
        <v>0</v>
      </c>
      <c r="Q29" s="175"/>
      <c r="R29" s="176"/>
      <c r="S29" s="176">
        <f>SUM(S24:S28)</f>
        <v>5208.41</v>
      </c>
      <c r="T29" s="181"/>
      <c r="U29" s="176">
        <f>SUM(U24:U28)</f>
        <v>147266.5</v>
      </c>
      <c r="V29" s="176">
        <f>SUM(V24:V28)</f>
        <v>2219.17</v>
      </c>
      <c r="W29" s="176">
        <f>SUM(W24:W28)</f>
        <v>32438.42</v>
      </c>
      <c r="X29" s="176">
        <f>SUM(X24:X28)</f>
        <v>40012.47</v>
      </c>
      <c r="Y29" s="176">
        <f>SUM(Y24:Y28)</f>
        <v>72596.439999999988</v>
      </c>
    </row>
    <row r="30" spans="1:25" ht="15.75" hidden="1" thickTop="1" x14ac:dyDescent="0.2">
      <c r="A30" s="163" t="s">
        <v>41</v>
      </c>
      <c r="B30" s="173" t="s">
        <v>126</v>
      </c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</row>
    <row r="31" spans="1:25" ht="15" hidden="1" x14ac:dyDescent="0.2">
      <c r="A31" s="163" t="s">
        <v>42</v>
      </c>
      <c r="B31" s="172">
        <f>SUM(D31:H31)</f>
        <v>0</v>
      </c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</row>
    <row r="32" spans="1:25" ht="15" hidden="1" x14ac:dyDescent="0.2">
      <c r="A32" s="163" t="s">
        <v>43</v>
      </c>
      <c r="B32" s="172">
        <f>SUM(D32:H32)</f>
        <v>0</v>
      </c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</row>
    <row r="33" spans="1:25" ht="15" hidden="1" x14ac:dyDescent="0.2">
      <c r="A33" s="163" t="s">
        <v>131</v>
      </c>
      <c r="B33" s="178">
        <f>SUM(D33:H33)</f>
        <v>0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</row>
    <row r="34" spans="1:25" ht="15" hidden="1" customHeight="1" thickBot="1" x14ac:dyDescent="0.25">
      <c r="A34" s="164" t="s">
        <v>333</v>
      </c>
      <c r="B34" s="171">
        <f>SUM(B29:B33)</f>
        <v>2599538.1599999997</v>
      </c>
      <c r="C34" s="173"/>
      <c r="D34" s="176">
        <f>SUM(D29:D33)</f>
        <v>1155006.96</v>
      </c>
      <c r="E34" s="176">
        <f>SUM(E29:E33)</f>
        <v>1438146.8699999999</v>
      </c>
      <c r="F34" s="176">
        <f>SUM(F29:F33)</f>
        <v>6384.33</v>
      </c>
      <c r="G34" s="180">
        <v>0</v>
      </c>
      <c r="H34" s="176">
        <f>SUM(H29:H33)</f>
        <v>0</v>
      </c>
      <c r="I34" s="173"/>
      <c r="J34" s="176">
        <f>SUM(J29:J33)</f>
        <v>902.83000000000175</v>
      </c>
      <c r="K34" s="173" t="s">
        <v>126</v>
      </c>
      <c r="L34" s="176">
        <f>SUM(L29:L33)</f>
        <v>25441.75</v>
      </c>
      <c r="M34" s="176"/>
      <c r="N34" s="176"/>
      <c r="O34" s="176">
        <f>SUM(O29:O33)</f>
        <v>27442.86</v>
      </c>
      <c r="P34" s="176">
        <f>SUM(P29:P33)</f>
        <v>0</v>
      </c>
      <c r="Q34" s="176"/>
      <c r="R34" s="176"/>
      <c r="S34" s="176">
        <f>SUM(S29:S33)</f>
        <v>5208.41</v>
      </c>
      <c r="T34" s="181"/>
      <c r="U34" s="176">
        <f>SUM(U29:U33)</f>
        <v>147266.5</v>
      </c>
      <c r="V34" s="176">
        <f>SUM(V29:V33)</f>
        <v>2219.17</v>
      </c>
      <c r="W34" s="176">
        <f>SUM(W29:W33)</f>
        <v>32438.42</v>
      </c>
      <c r="X34" s="176">
        <f>SUM(X29:X33)</f>
        <v>40012.47</v>
      </c>
      <c r="Y34" s="176">
        <f>SUM(Y29:Y33)</f>
        <v>72596.439999999988</v>
      </c>
    </row>
    <row r="35" spans="1:25" ht="15" hidden="1" customHeight="1" thickTop="1" x14ac:dyDescent="0.2">
      <c r="A35" s="163" t="s">
        <v>41</v>
      </c>
      <c r="B35" s="173" t="s">
        <v>126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</row>
    <row r="36" spans="1:25" ht="15" hidden="1" customHeight="1" x14ac:dyDescent="0.2">
      <c r="A36" s="163" t="s">
        <v>42</v>
      </c>
      <c r="B36" s="172">
        <f>SUM(D36:F36)</f>
        <v>0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</row>
    <row r="37" spans="1:25" ht="15" hidden="1" customHeight="1" x14ac:dyDescent="0.2">
      <c r="A37" s="163" t="s">
        <v>43</v>
      </c>
      <c r="B37" s="172">
        <f>SUM(D37:F37)</f>
        <v>0</v>
      </c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</row>
    <row r="38" spans="1:25" ht="15" hidden="1" customHeight="1" x14ac:dyDescent="0.2">
      <c r="A38" s="163" t="s">
        <v>131</v>
      </c>
      <c r="B38" s="178">
        <f>SUM(D38:F38)</f>
        <v>0</v>
      </c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</row>
    <row r="39" spans="1:25" ht="20.25" hidden="1" customHeight="1" thickBot="1" x14ac:dyDescent="0.25">
      <c r="A39" s="164" t="s">
        <v>334</v>
      </c>
      <c r="B39" s="171">
        <f>SUM(B34:B38)</f>
        <v>2599538.1599999997</v>
      </c>
      <c r="C39" s="173"/>
      <c r="D39" s="176">
        <f>SUM(D34:D38)</f>
        <v>1155006.96</v>
      </c>
      <c r="E39" s="176">
        <f>SUM(E34:E38)</f>
        <v>1438146.8699999999</v>
      </c>
      <c r="F39" s="176">
        <f>SUM(F34:F38)</f>
        <v>6384.33</v>
      </c>
      <c r="G39" s="180">
        <v>0</v>
      </c>
      <c r="H39" s="176">
        <f>SUM(H34:H38)</f>
        <v>0</v>
      </c>
      <c r="I39" s="173"/>
      <c r="J39" s="176">
        <f>SUM(J34:J38)</f>
        <v>902.83000000000175</v>
      </c>
      <c r="K39" s="173" t="s">
        <v>126</v>
      </c>
      <c r="L39" s="176">
        <f>SUM(L34:L38)</f>
        <v>25441.75</v>
      </c>
      <c r="M39" s="176"/>
      <c r="N39" s="176"/>
      <c r="O39" s="176">
        <f>SUM(O34:O38)</f>
        <v>27442.86</v>
      </c>
      <c r="P39" s="176">
        <f>SUM(P34:P38)</f>
        <v>0</v>
      </c>
      <c r="Q39" s="176"/>
      <c r="R39" s="176"/>
      <c r="S39" s="176">
        <f>SUM(S34:S38)</f>
        <v>5208.41</v>
      </c>
      <c r="T39" s="181"/>
      <c r="U39" s="176">
        <f>SUM(U34:U38)</f>
        <v>147266.5</v>
      </c>
      <c r="V39" s="176">
        <f>SUM(V34:V38)</f>
        <v>2219.17</v>
      </c>
      <c r="W39" s="176">
        <f>SUM(W34:W38)</f>
        <v>32438.42</v>
      </c>
      <c r="X39" s="176">
        <f>SUM(X34:X38)</f>
        <v>40012.47</v>
      </c>
      <c r="Y39" s="176">
        <f>SUM(Y34:Y38)</f>
        <v>72596.439999999988</v>
      </c>
    </row>
    <row r="40" spans="1:25" ht="15" hidden="1" customHeight="1" thickTop="1" x14ac:dyDescent="0.2">
      <c r="A40" s="163" t="s">
        <v>41</v>
      </c>
      <c r="B40" s="172" t="s">
        <v>126</v>
      </c>
      <c r="C40" s="173"/>
      <c r="D40" s="173"/>
      <c r="E40" s="163"/>
      <c r="F40" s="163"/>
      <c r="G40" s="173"/>
      <c r="H40" s="173"/>
      <c r="I40" s="173"/>
      <c r="J40" s="163"/>
      <c r="K40" s="16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</row>
    <row r="41" spans="1:25" ht="15" hidden="1" customHeight="1" x14ac:dyDescent="0.2">
      <c r="A41" s="163" t="s">
        <v>42</v>
      </c>
      <c r="B41" s="172">
        <f>SUM(D41:F41)</f>
        <v>0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</row>
    <row r="42" spans="1:25" ht="15" hidden="1" customHeight="1" x14ac:dyDescent="0.2">
      <c r="A42" s="163" t="s">
        <v>254</v>
      </c>
      <c r="B42" s="172">
        <f>SUM(D42:F42)</f>
        <v>0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</row>
    <row r="43" spans="1:25" ht="15" hidden="1" customHeight="1" x14ac:dyDescent="0.2">
      <c r="A43" s="163" t="s">
        <v>131</v>
      </c>
      <c r="B43" s="178">
        <f>SUM(D43:F43)</f>
        <v>0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</row>
    <row r="44" spans="1:25" ht="15" hidden="1" customHeight="1" thickBot="1" x14ac:dyDescent="0.25">
      <c r="A44" s="164" t="s">
        <v>336</v>
      </c>
      <c r="B44" s="171">
        <f>SUM(B39:B43)</f>
        <v>2599538.1599999997</v>
      </c>
      <c r="C44" s="173"/>
      <c r="D44" s="176">
        <f>SUM(D39:D43)</f>
        <v>1155006.96</v>
      </c>
      <c r="E44" s="176">
        <f>SUM(E39:E43)</f>
        <v>1438146.8699999999</v>
      </c>
      <c r="F44" s="176">
        <f>SUM(F39:F43)</f>
        <v>6384.33</v>
      </c>
      <c r="G44" s="180">
        <v>0</v>
      </c>
      <c r="H44" s="176">
        <f>SUM(H39:H43)</f>
        <v>0</v>
      </c>
      <c r="I44" s="173"/>
      <c r="J44" s="176">
        <f>SUM(J38:J43)</f>
        <v>902.83000000000175</v>
      </c>
      <c r="K44" s="173"/>
      <c r="L44" s="176">
        <f>SUM(L38:L43)</f>
        <v>25441.75</v>
      </c>
      <c r="M44" s="176"/>
      <c r="N44" s="176">
        <f>SUM(N38:N43)</f>
        <v>0</v>
      </c>
      <c r="O44" s="176">
        <f>SUM(O39:O43)</f>
        <v>27442.86</v>
      </c>
      <c r="P44" s="176">
        <f>SUM(P39:P43)</f>
        <v>0</v>
      </c>
      <c r="Q44" s="176"/>
      <c r="R44" s="176"/>
      <c r="S44" s="176">
        <f>SUM(S39:S43)</f>
        <v>5208.41</v>
      </c>
      <c r="T44" s="181"/>
      <c r="U44" s="176">
        <f>SUM(U39:U43)</f>
        <v>147266.5</v>
      </c>
      <c r="V44" s="176">
        <f>SUM(V38:V43)</f>
        <v>2219.17</v>
      </c>
      <c r="W44" s="176">
        <f>SUM(W38:W43)</f>
        <v>32438.42</v>
      </c>
      <c r="X44" s="176">
        <f>SUM(X39:X43)</f>
        <v>40012.47</v>
      </c>
      <c r="Y44" s="176">
        <f>SUM(Y38:Y43)</f>
        <v>72596.439999999988</v>
      </c>
    </row>
    <row r="45" spans="1:25" ht="15.75" hidden="1" customHeight="1" thickTop="1" x14ac:dyDescent="0.2">
      <c r="A45" s="163" t="s">
        <v>41</v>
      </c>
      <c r="B45" s="172" t="s">
        <v>126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</row>
    <row r="46" spans="1:25" ht="15" hidden="1" customHeight="1" x14ac:dyDescent="0.2">
      <c r="A46" s="163" t="s">
        <v>42</v>
      </c>
      <c r="B46" s="172">
        <f>SUM(D46:F46)</f>
        <v>0</v>
      </c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</row>
    <row r="47" spans="1:25" ht="15" hidden="1" customHeight="1" x14ac:dyDescent="0.2">
      <c r="A47" s="163" t="s">
        <v>43</v>
      </c>
      <c r="B47" s="172">
        <f>SUM(D47:F47)</f>
        <v>0</v>
      </c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</row>
    <row r="48" spans="1:25" ht="15" hidden="1" customHeight="1" x14ac:dyDescent="0.2">
      <c r="A48" s="163" t="s">
        <v>131</v>
      </c>
      <c r="B48" s="178">
        <f>SUM(D48:F48)</f>
        <v>0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</row>
    <row r="49" spans="1:25" ht="15" hidden="1" customHeight="1" thickBot="1" x14ac:dyDescent="0.25">
      <c r="A49" s="164" t="s">
        <v>337</v>
      </c>
      <c r="B49" s="171">
        <f>SUM(B44:B48)</f>
        <v>2599538.1599999997</v>
      </c>
      <c r="C49" s="173"/>
      <c r="D49" s="176">
        <f>SUM(D44:D48)</f>
        <v>1155006.96</v>
      </c>
      <c r="E49" s="176">
        <f>SUM(E44:E48)</f>
        <v>1438146.8699999999</v>
      </c>
      <c r="F49" s="176">
        <f>SUM(F44:F48)</f>
        <v>6384.33</v>
      </c>
      <c r="G49" s="180">
        <v>0</v>
      </c>
      <c r="H49" s="176">
        <f>SUM(H44:H48)</f>
        <v>0</v>
      </c>
      <c r="I49" s="173"/>
      <c r="J49" s="176">
        <f>SUM(J44:J48)</f>
        <v>902.83000000000175</v>
      </c>
      <c r="K49" s="173"/>
      <c r="L49" s="176">
        <f>SUM(L44:L48)</f>
        <v>25441.75</v>
      </c>
      <c r="M49" s="176"/>
      <c r="N49" s="176"/>
      <c r="O49" s="176">
        <f>SUM(O44:O48)</f>
        <v>27442.86</v>
      </c>
      <c r="P49" s="176">
        <f>SUM(P44:P48)</f>
        <v>0</v>
      </c>
      <c r="Q49" s="164"/>
      <c r="R49" s="176"/>
      <c r="S49" s="176">
        <f>SUM(S44:S48)</f>
        <v>5208.41</v>
      </c>
      <c r="T49" s="176"/>
      <c r="U49" s="176">
        <f>SUM(U44:U48)</f>
        <v>147266.5</v>
      </c>
      <c r="V49" s="176">
        <f>SUM(V44:V48)</f>
        <v>2219.17</v>
      </c>
      <c r="W49" s="176">
        <f>SUM(W44:W48)</f>
        <v>32438.42</v>
      </c>
      <c r="X49" s="176">
        <f>SUM(X44:X48)</f>
        <v>40012.47</v>
      </c>
      <c r="Y49" s="176">
        <f>SUM(Y44:Y48)</f>
        <v>72596.439999999988</v>
      </c>
    </row>
    <row r="50" spans="1:25" ht="15" hidden="1" customHeight="1" thickTop="1" x14ac:dyDescent="0.2">
      <c r="A50" s="163" t="s">
        <v>41</v>
      </c>
      <c r="B50" s="172" t="s">
        <v>126</v>
      </c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 t="s">
        <v>126</v>
      </c>
    </row>
    <row r="51" spans="1:25" ht="15" hidden="1" customHeight="1" x14ac:dyDescent="0.2">
      <c r="A51" s="163" t="s">
        <v>42</v>
      </c>
      <c r="B51" s="172">
        <f>SUM(D51:F51)</f>
        <v>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 t="s">
        <v>126</v>
      </c>
    </row>
    <row r="52" spans="1:25" ht="15" hidden="1" customHeight="1" x14ac:dyDescent="0.2">
      <c r="A52" s="163" t="s">
        <v>43</v>
      </c>
      <c r="B52" s="172">
        <f>SUM(D52:F52)</f>
        <v>0</v>
      </c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</row>
    <row r="53" spans="1:25" ht="15" hidden="1" customHeight="1" x14ac:dyDescent="0.2">
      <c r="A53" s="163" t="s">
        <v>131</v>
      </c>
      <c r="B53" s="178">
        <f>SUM(D53:F53)</f>
        <v>0</v>
      </c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</row>
    <row r="54" spans="1:25" ht="15" hidden="1" customHeight="1" thickBot="1" x14ac:dyDescent="0.25">
      <c r="A54" s="164" t="s">
        <v>338</v>
      </c>
      <c r="B54" s="171">
        <f>SUM(B49:B53)</f>
        <v>2599538.1599999997</v>
      </c>
      <c r="C54" s="173"/>
      <c r="D54" s="176">
        <f>SUM(D49:D53)</f>
        <v>1155006.96</v>
      </c>
      <c r="E54" s="176">
        <f>SUM(E49:E53)</f>
        <v>1438146.8699999999</v>
      </c>
      <c r="F54" s="184">
        <f>SUM(F49:F53)</f>
        <v>6384.33</v>
      </c>
      <c r="G54" s="180">
        <v>0</v>
      </c>
      <c r="H54" s="176">
        <f>SUM(H49:H53)</f>
        <v>0</v>
      </c>
      <c r="I54" s="173"/>
      <c r="J54" s="176">
        <f>SUM(J48:J53)</f>
        <v>902.83000000000175</v>
      </c>
      <c r="K54" s="173"/>
      <c r="L54" s="176">
        <f>SUM(L49:L53)</f>
        <v>25441.75</v>
      </c>
      <c r="M54" s="176"/>
      <c r="N54" s="176"/>
      <c r="O54" s="176">
        <f>SUM(O49:O53)</f>
        <v>27442.86</v>
      </c>
      <c r="P54" s="176">
        <f>SUM(P49:P53)</f>
        <v>0</v>
      </c>
      <c r="Q54" s="164"/>
      <c r="R54" s="176"/>
      <c r="S54" s="176">
        <f t="shared" ref="S54:Y54" si="0">SUM(S49:S53)</f>
        <v>5208.41</v>
      </c>
      <c r="T54" s="176"/>
      <c r="U54" s="176">
        <f t="shared" si="0"/>
        <v>147266.5</v>
      </c>
      <c r="V54" s="176">
        <f t="shared" si="0"/>
        <v>2219.17</v>
      </c>
      <c r="W54" s="176">
        <f t="shared" si="0"/>
        <v>32438.42</v>
      </c>
      <c r="X54" s="176">
        <f>SUM(X49:X53)</f>
        <v>40012.47</v>
      </c>
      <c r="Y54" s="176">
        <f t="shared" si="0"/>
        <v>72596.439999999988</v>
      </c>
    </row>
    <row r="55" spans="1:25" ht="15" hidden="1" customHeight="1" thickTop="1" x14ac:dyDescent="0.2">
      <c r="A55" s="163" t="s">
        <v>41</v>
      </c>
      <c r="B55" s="173" t="s">
        <v>126</v>
      </c>
      <c r="C55" s="173">
        <v>33.67</v>
      </c>
      <c r="D55" s="173" t="s">
        <v>126</v>
      </c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 t="s">
        <v>126</v>
      </c>
    </row>
    <row r="56" spans="1:25" ht="15" hidden="1" customHeight="1" x14ac:dyDescent="0.2">
      <c r="A56" s="163" t="s">
        <v>42</v>
      </c>
      <c r="B56" s="172">
        <f>SUM(D56:H56)</f>
        <v>0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</row>
    <row r="57" spans="1:25" ht="15" hidden="1" customHeight="1" x14ac:dyDescent="0.2">
      <c r="A57" s="163" t="s">
        <v>43</v>
      </c>
      <c r="B57" s="172">
        <f>SUM(D57:H57)</f>
        <v>0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</row>
    <row r="58" spans="1:25" ht="15" hidden="1" customHeight="1" x14ac:dyDescent="0.2">
      <c r="A58" s="163" t="s">
        <v>131</v>
      </c>
      <c r="B58" s="178">
        <f>SUM(D58:H58)</f>
        <v>0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</row>
    <row r="59" spans="1:25" ht="15" hidden="1" customHeight="1" thickBot="1" x14ac:dyDescent="0.3">
      <c r="A59" s="164" t="s">
        <v>339</v>
      </c>
      <c r="B59" s="171">
        <f>SUM(B54:B58)</f>
        <v>2599538.1599999997</v>
      </c>
      <c r="C59" s="173"/>
      <c r="D59" s="176">
        <f>SUM(D54:D58)</f>
        <v>1155006.96</v>
      </c>
      <c r="E59" s="176">
        <f>SUM(E54:E58)</f>
        <v>1438146.8699999999</v>
      </c>
      <c r="F59" s="185">
        <f>SUM(F54:F58)</f>
        <v>6384.33</v>
      </c>
      <c r="G59" s="180">
        <v>0</v>
      </c>
      <c r="H59" s="176">
        <f>SUM(H54:H58)</f>
        <v>0</v>
      </c>
      <c r="I59" s="173"/>
      <c r="J59" s="176">
        <f>SUM(J53:J58)</f>
        <v>902.83000000000175</v>
      </c>
      <c r="K59" s="173"/>
      <c r="L59" s="176">
        <f>SUM(L54:L58)</f>
        <v>25441.75</v>
      </c>
      <c r="M59" s="176"/>
      <c r="N59" s="176"/>
      <c r="O59" s="176">
        <f>SUM(O54:O58)</f>
        <v>27442.86</v>
      </c>
      <c r="P59" s="176">
        <f>SUM(P54:P58)</f>
        <v>0</v>
      </c>
      <c r="Q59" s="164"/>
      <c r="R59" s="176"/>
      <c r="S59" s="176">
        <f>SUM(S54:S58)</f>
        <v>5208.41</v>
      </c>
      <c r="T59" s="176"/>
      <c r="U59" s="176">
        <f>SUM(U54:U58)</f>
        <v>147266.5</v>
      </c>
      <c r="V59" s="176">
        <f>SUM(V54:V58)</f>
        <v>2219.17</v>
      </c>
      <c r="W59" s="176">
        <f>SUM(W54:W58)</f>
        <v>32438.42</v>
      </c>
      <c r="X59" s="176">
        <f>SUM(X54:X58)</f>
        <v>40012.47</v>
      </c>
      <c r="Y59" s="176">
        <f>SUM(Y54:Y58)</f>
        <v>72596.439999999988</v>
      </c>
    </row>
    <row r="60" spans="1:25" ht="15" hidden="1" customHeight="1" thickTop="1" x14ac:dyDescent="0.2">
      <c r="A60" s="163" t="s">
        <v>41</v>
      </c>
      <c r="B60" s="173" t="s">
        <v>126</v>
      </c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</row>
    <row r="61" spans="1:25" ht="15" hidden="1" customHeight="1" x14ac:dyDescent="0.2">
      <c r="A61" s="163" t="s">
        <v>42</v>
      </c>
      <c r="B61" s="172">
        <f>SUM(D61:H61)</f>
        <v>0</v>
      </c>
      <c r="C61" s="173"/>
      <c r="D61" s="173"/>
      <c r="E61" s="173"/>
      <c r="F61" s="173"/>
      <c r="G61" s="173"/>
      <c r="H61" s="173"/>
      <c r="I61" s="173"/>
      <c r="J61" s="164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</row>
    <row r="62" spans="1:25" ht="15" hidden="1" customHeight="1" x14ac:dyDescent="0.2">
      <c r="A62" s="163" t="s">
        <v>43</v>
      </c>
      <c r="B62" s="172">
        <f>SUM(D62:F62)</f>
        <v>0</v>
      </c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</row>
    <row r="63" spans="1:25" ht="15" hidden="1" x14ac:dyDescent="0.2">
      <c r="A63" s="163" t="s">
        <v>131</v>
      </c>
      <c r="B63" s="178">
        <f>SUM(D63:F63)</f>
        <v>0</v>
      </c>
      <c r="C63" s="163"/>
      <c r="D63" s="173"/>
      <c r="E63" s="173"/>
      <c r="F63" s="163"/>
      <c r="G63" s="163"/>
      <c r="H63" s="163"/>
      <c r="I63" s="163"/>
      <c r="J63" s="163"/>
      <c r="K63" s="163"/>
      <c r="L63" s="173"/>
      <c r="M63" s="163"/>
      <c r="N63" s="163"/>
      <c r="O63" s="163"/>
      <c r="P63" s="163"/>
      <c r="Q63" s="163"/>
      <c r="R63" s="163"/>
      <c r="S63" s="163"/>
      <c r="T63" s="163"/>
      <c r="U63" s="173"/>
      <c r="V63" s="173"/>
      <c r="W63" s="163"/>
      <c r="X63" s="163"/>
      <c r="Y63" s="163"/>
    </row>
    <row r="64" spans="1:25" ht="15.75" hidden="1" thickBot="1" x14ac:dyDescent="0.25">
      <c r="A64" s="164" t="s">
        <v>302</v>
      </c>
      <c r="B64" s="171">
        <f>SUM(B59:B63)</f>
        <v>2599538.1599999997</v>
      </c>
      <c r="C64" s="163"/>
      <c r="D64" s="176">
        <f>SUM(D59:D63)</f>
        <v>1155006.96</v>
      </c>
      <c r="E64" s="176">
        <f t="shared" ref="E64:Y64" si="1">SUM(E59:E63)</f>
        <v>1438146.8699999999</v>
      </c>
      <c r="F64" s="184">
        <f t="shared" si="1"/>
        <v>6384.33</v>
      </c>
      <c r="G64" s="180">
        <v>0</v>
      </c>
      <c r="H64" s="176">
        <f>SUM(H59:H63)</f>
        <v>0</v>
      </c>
      <c r="I64" s="164"/>
      <c r="J64" s="176">
        <f t="shared" si="1"/>
        <v>902.83000000000175</v>
      </c>
      <c r="K64" s="176">
        <f t="shared" si="1"/>
        <v>0</v>
      </c>
      <c r="L64" s="176">
        <f t="shared" si="1"/>
        <v>25441.75</v>
      </c>
      <c r="M64" s="176"/>
      <c r="N64" s="176">
        <f t="shared" si="1"/>
        <v>0</v>
      </c>
      <c r="O64" s="176">
        <f t="shared" si="1"/>
        <v>27442.86</v>
      </c>
      <c r="P64" s="176">
        <f t="shared" si="1"/>
        <v>0</v>
      </c>
      <c r="Q64" s="164"/>
      <c r="R64" s="176"/>
      <c r="S64" s="176">
        <f t="shared" si="1"/>
        <v>5208.41</v>
      </c>
      <c r="T64" s="176"/>
      <c r="U64" s="176">
        <f>SUM(U59:U63)</f>
        <v>147266.5</v>
      </c>
      <c r="V64" s="176">
        <f t="shared" si="1"/>
        <v>2219.17</v>
      </c>
      <c r="W64" s="176">
        <f t="shared" si="1"/>
        <v>32438.42</v>
      </c>
      <c r="X64" s="176">
        <f>SUM(X59:X63)</f>
        <v>40012.47</v>
      </c>
      <c r="Y64" s="176">
        <f t="shared" si="1"/>
        <v>72596.439999999988</v>
      </c>
    </row>
    <row r="65" spans="1:25" s="15" customFormat="1" ht="15.75" hidden="1" thickTop="1" x14ac:dyDescent="0.2">
      <c r="A65" s="173" t="s">
        <v>41</v>
      </c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</row>
    <row r="66" spans="1:25" s="15" customFormat="1" ht="15" hidden="1" x14ac:dyDescent="0.2">
      <c r="A66" s="173" t="s">
        <v>42</v>
      </c>
      <c r="B66" s="172">
        <f>SUM(D66:F66)</f>
        <v>0</v>
      </c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</row>
    <row r="67" spans="1:25" s="15" customFormat="1" ht="15" hidden="1" x14ac:dyDescent="0.2">
      <c r="A67" s="173" t="s">
        <v>43</v>
      </c>
      <c r="B67" s="172">
        <f>SUM(D67:F67)</f>
        <v>0</v>
      </c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</row>
    <row r="68" spans="1:25" s="15" customFormat="1" ht="15" hidden="1" x14ac:dyDescent="0.2">
      <c r="A68" s="173" t="s">
        <v>131</v>
      </c>
      <c r="B68" s="178">
        <f>SUM(D68:F68)</f>
        <v>0</v>
      </c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</row>
    <row r="69" spans="1:25" ht="15.75" hidden="1" thickBot="1" x14ac:dyDescent="0.25">
      <c r="A69" s="164" t="s">
        <v>301</v>
      </c>
      <c r="B69" s="171">
        <f>SUM(B64:B68)</f>
        <v>2599538.1599999997</v>
      </c>
      <c r="C69" s="163"/>
      <c r="D69" s="176">
        <f>SUM(D64:D68)</f>
        <v>1155006.96</v>
      </c>
      <c r="E69" s="176">
        <f t="shared" ref="E69:Y69" si="2">SUM(E64:E68)</f>
        <v>1438146.8699999999</v>
      </c>
      <c r="F69" s="176">
        <f t="shared" si="2"/>
        <v>6384.33</v>
      </c>
      <c r="G69" s="180">
        <v>0</v>
      </c>
      <c r="H69" s="176">
        <f>SUM(H64:H68)</f>
        <v>0</v>
      </c>
      <c r="I69" s="164"/>
      <c r="J69" s="176">
        <f t="shared" si="2"/>
        <v>902.83000000000175</v>
      </c>
      <c r="K69" s="176">
        <f t="shared" si="2"/>
        <v>0</v>
      </c>
      <c r="L69" s="176">
        <f t="shared" si="2"/>
        <v>25441.75</v>
      </c>
      <c r="M69" s="176"/>
      <c r="N69" s="176">
        <f t="shared" si="2"/>
        <v>0</v>
      </c>
      <c r="O69" s="176">
        <f t="shared" si="2"/>
        <v>27442.86</v>
      </c>
      <c r="P69" s="176">
        <f t="shared" si="2"/>
        <v>0</v>
      </c>
      <c r="Q69" s="164"/>
      <c r="R69" s="176"/>
      <c r="S69" s="176">
        <f t="shared" si="2"/>
        <v>5208.41</v>
      </c>
      <c r="T69" s="176"/>
      <c r="U69" s="176">
        <f t="shared" si="2"/>
        <v>147266.5</v>
      </c>
      <c r="V69" s="176">
        <f t="shared" si="2"/>
        <v>2219.17</v>
      </c>
      <c r="W69" s="176">
        <f t="shared" si="2"/>
        <v>32438.42</v>
      </c>
      <c r="X69" s="176">
        <f>SUM(X64:X68)</f>
        <v>40012.47</v>
      </c>
      <c r="Y69" s="176">
        <f t="shared" si="2"/>
        <v>72596.439999999988</v>
      </c>
    </row>
    <row r="70" spans="1:25" ht="15.75" thickTop="1" x14ac:dyDescent="0.2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</row>
    <row r="71" spans="1:25" ht="15" x14ac:dyDescent="0.2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</row>
    <row r="72" spans="1:25" ht="15" x14ac:dyDescent="0.2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</row>
    <row r="73" spans="1:25" ht="15" x14ac:dyDescent="0.2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</row>
    <row r="74" spans="1:25" ht="15" x14ac:dyDescent="0.2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</row>
    <row r="75" spans="1:25" ht="15" x14ac:dyDescent="0.2">
      <c r="A75" s="163"/>
      <c r="B75" s="163"/>
      <c r="C75" s="163"/>
      <c r="D75" s="163"/>
      <c r="E75" s="163"/>
      <c r="F75" s="163"/>
      <c r="G75" s="163"/>
      <c r="H75" s="163"/>
      <c r="I75" s="163"/>
      <c r="J75" s="163" t="s">
        <v>126</v>
      </c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</row>
    <row r="76" spans="1:25" ht="15" x14ac:dyDescent="0.2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</row>
    <row r="77" spans="1:25" ht="15" x14ac:dyDescent="0.2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</row>
    <row r="78" spans="1:25" ht="15" x14ac:dyDescent="0.2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</row>
    <row r="79" spans="1:25" ht="15" x14ac:dyDescent="0.2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</row>
    <row r="80" spans="1:25" ht="15" x14ac:dyDescent="0.2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</row>
    <row r="81" spans="1:25" ht="15" x14ac:dyDescent="0.2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</row>
    <row r="82" spans="1:25" ht="15" x14ac:dyDescent="0.2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</row>
    <row r="83" spans="1:25" ht="15" x14ac:dyDescent="0.2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</row>
    <row r="84" spans="1:25" ht="15" x14ac:dyDescent="0.2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</row>
    <row r="85" spans="1:25" ht="15" x14ac:dyDescent="0.2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</row>
    <row r="86" spans="1:25" ht="15" x14ac:dyDescent="0.2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</row>
    <row r="87" spans="1:25" ht="15" x14ac:dyDescent="0.2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</row>
    <row r="88" spans="1:25" ht="15" x14ac:dyDescent="0.2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</row>
    <row r="89" spans="1:25" ht="15" x14ac:dyDescent="0.2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</row>
    <row r="90" spans="1:25" ht="15" x14ac:dyDescent="0.2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</row>
    <row r="91" spans="1:25" ht="15" x14ac:dyDescent="0.2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</row>
    <row r="92" spans="1:25" ht="15" x14ac:dyDescent="0.2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</row>
    <row r="93" spans="1:25" ht="15" x14ac:dyDescent="0.2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</row>
    <row r="94" spans="1:25" ht="15" x14ac:dyDescent="0.2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</row>
    <row r="95" spans="1:25" ht="15" x14ac:dyDescent="0.2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</row>
    <row r="96" spans="1:25" ht="15" x14ac:dyDescent="0.2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</row>
    <row r="97" spans="1:25" ht="15" x14ac:dyDescent="0.2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</row>
    <row r="98" spans="1:25" ht="15" x14ac:dyDescent="0.2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</row>
    <row r="99" spans="1:25" ht="15" x14ac:dyDescent="0.2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</row>
    <row r="100" spans="1:25" ht="15" x14ac:dyDescent="0.2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</row>
    <row r="101" spans="1:25" ht="15" x14ac:dyDescent="0.2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</row>
    <row r="102" spans="1:25" ht="15" x14ac:dyDescent="0.2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</row>
    <row r="103" spans="1:25" ht="15" x14ac:dyDescent="0.2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</row>
    <row r="104" spans="1:25" ht="15" x14ac:dyDescent="0.2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</row>
    <row r="105" spans="1:25" ht="15" x14ac:dyDescent="0.2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</row>
    <row r="106" spans="1:25" ht="15" x14ac:dyDescent="0.2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</row>
    <row r="107" spans="1:25" ht="15" x14ac:dyDescent="0.2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</row>
    <row r="108" spans="1:25" ht="15" x14ac:dyDescent="0.2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</row>
    <row r="109" spans="1:25" ht="15" x14ac:dyDescent="0.2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</row>
    <row r="110" spans="1:25" ht="15" x14ac:dyDescent="0.2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</row>
    <row r="111" spans="1:25" ht="15" x14ac:dyDescent="0.2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</row>
    <row r="112" spans="1:25" ht="15" x14ac:dyDescent="0.2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</row>
    <row r="113" spans="1:25" ht="15" x14ac:dyDescent="0.2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</row>
    <row r="114" spans="1:25" ht="15" x14ac:dyDescent="0.2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</row>
    <row r="115" spans="1:25" ht="15" x14ac:dyDescent="0.2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</row>
    <row r="116" spans="1:25" ht="15" x14ac:dyDescent="0.2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</row>
    <row r="117" spans="1:25" ht="15" x14ac:dyDescent="0.2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</row>
    <row r="118" spans="1:25" ht="15" x14ac:dyDescent="0.2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</row>
    <row r="119" spans="1:25" ht="15" x14ac:dyDescent="0.2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</row>
    <row r="120" spans="1:25" ht="15" x14ac:dyDescent="0.2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</row>
    <row r="121" spans="1:25" ht="15" x14ac:dyDescent="0.2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</row>
    <row r="122" spans="1:25" ht="15" x14ac:dyDescent="0.2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</row>
    <row r="123" spans="1:25" ht="15" x14ac:dyDescent="0.2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</row>
    <row r="124" spans="1:25" ht="15" x14ac:dyDescent="0.2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</row>
    <row r="125" spans="1:25" ht="15" x14ac:dyDescent="0.2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</row>
    <row r="126" spans="1:25" x14ac:dyDescent="0.2">
      <c r="U126" s="194"/>
    </row>
    <row r="127" spans="1:25" x14ac:dyDescent="0.2">
      <c r="U127" s="194"/>
    </row>
    <row r="128" spans="1:25" x14ac:dyDescent="0.2">
      <c r="U128" s="194"/>
    </row>
    <row r="129" spans="21:21" x14ac:dyDescent="0.2">
      <c r="U129" s="194"/>
    </row>
    <row r="130" spans="21:21" x14ac:dyDescent="0.2">
      <c r="U130" s="194"/>
    </row>
    <row r="131" spans="21:21" x14ac:dyDescent="0.2">
      <c r="U131" s="194"/>
    </row>
    <row r="132" spans="21:21" x14ac:dyDescent="0.2">
      <c r="U132" s="194"/>
    </row>
    <row r="133" spans="21:21" x14ac:dyDescent="0.2">
      <c r="U133" s="194"/>
    </row>
    <row r="134" spans="21:21" x14ac:dyDescent="0.2">
      <c r="U134" s="194"/>
    </row>
    <row r="135" spans="21:21" x14ac:dyDescent="0.2">
      <c r="U135" s="194"/>
    </row>
    <row r="136" spans="21:21" x14ac:dyDescent="0.2">
      <c r="U136" s="194"/>
    </row>
    <row r="137" spans="21:21" x14ac:dyDescent="0.2">
      <c r="U137" s="194"/>
    </row>
    <row r="138" spans="21:21" x14ac:dyDescent="0.2">
      <c r="U138" s="194"/>
    </row>
    <row r="139" spans="21:21" x14ac:dyDescent="0.2">
      <c r="U139" s="194"/>
    </row>
    <row r="140" spans="21:21" x14ac:dyDescent="0.2">
      <c r="U140" s="194"/>
    </row>
    <row r="141" spans="21:21" x14ac:dyDescent="0.2">
      <c r="U141" s="194"/>
    </row>
    <row r="142" spans="21:21" x14ac:dyDescent="0.2">
      <c r="U142" s="194"/>
    </row>
    <row r="143" spans="21:21" x14ac:dyDescent="0.2">
      <c r="U143" s="194"/>
    </row>
    <row r="144" spans="21:21" x14ac:dyDescent="0.2">
      <c r="U144" s="194"/>
    </row>
    <row r="145" spans="21:21" x14ac:dyDescent="0.2">
      <c r="U145" s="194"/>
    </row>
    <row r="146" spans="21:21" x14ac:dyDescent="0.2">
      <c r="U146" s="194"/>
    </row>
    <row r="147" spans="21:21" x14ac:dyDescent="0.2">
      <c r="U147" s="194"/>
    </row>
    <row r="148" spans="21:21" x14ac:dyDescent="0.2">
      <c r="U148" s="194"/>
    </row>
    <row r="149" spans="21:21" x14ac:dyDescent="0.2">
      <c r="U149" s="194"/>
    </row>
    <row r="150" spans="21:21" x14ac:dyDescent="0.2">
      <c r="U150" s="194"/>
    </row>
    <row r="151" spans="21:21" x14ac:dyDescent="0.2">
      <c r="U151" s="194"/>
    </row>
    <row r="152" spans="21:21" x14ac:dyDescent="0.2">
      <c r="U152" s="194"/>
    </row>
    <row r="153" spans="21:21" x14ac:dyDescent="0.2">
      <c r="U153" s="194"/>
    </row>
    <row r="154" spans="21:21" x14ac:dyDescent="0.2">
      <c r="U154" s="194"/>
    </row>
    <row r="155" spans="21:21" x14ac:dyDescent="0.2">
      <c r="U155" s="194"/>
    </row>
    <row r="156" spans="21:21" x14ac:dyDescent="0.2">
      <c r="U156" s="194"/>
    </row>
    <row r="157" spans="21:21" x14ac:dyDescent="0.2">
      <c r="U157" s="194"/>
    </row>
    <row r="158" spans="21:21" x14ac:dyDescent="0.2">
      <c r="U158" s="194"/>
    </row>
    <row r="159" spans="21:21" x14ac:dyDescent="0.2">
      <c r="U159" s="194"/>
    </row>
    <row r="160" spans="21:21" x14ac:dyDescent="0.2">
      <c r="U160" s="194"/>
    </row>
    <row r="161" spans="21:21" x14ac:dyDescent="0.2">
      <c r="U161" s="194"/>
    </row>
    <row r="162" spans="21:21" x14ac:dyDescent="0.2">
      <c r="U162" s="194"/>
    </row>
    <row r="163" spans="21:21" x14ac:dyDescent="0.2">
      <c r="U163" s="194"/>
    </row>
    <row r="164" spans="21:21" x14ac:dyDescent="0.2">
      <c r="U164" s="194"/>
    </row>
    <row r="165" spans="21:21" x14ac:dyDescent="0.2">
      <c r="U165" s="194"/>
    </row>
    <row r="166" spans="21:21" x14ac:dyDescent="0.2">
      <c r="U166" s="194"/>
    </row>
    <row r="167" spans="21:21" x14ac:dyDescent="0.2">
      <c r="U167" s="194"/>
    </row>
    <row r="168" spans="21:21" x14ac:dyDescent="0.2">
      <c r="U168" s="194"/>
    </row>
    <row r="169" spans="21:21" x14ac:dyDescent="0.2">
      <c r="U169" s="194"/>
    </row>
    <row r="170" spans="21:21" x14ac:dyDescent="0.2">
      <c r="U170" s="194"/>
    </row>
    <row r="171" spans="21:21" x14ac:dyDescent="0.2">
      <c r="U171" s="67"/>
    </row>
    <row r="172" spans="21:21" x14ac:dyDescent="0.2">
      <c r="U172" s="67"/>
    </row>
    <row r="173" spans="21:21" x14ac:dyDescent="0.2">
      <c r="U173" s="67"/>
    </row>
    <row r="174" spans="21:21" x14ac:dyDescent="0.2">
      <c r="U174" s="67"/>
    </row>
    <row r="175" spans="21:21" x14ac:dyDescent="0.2">
      <c r="U175" s="67"/>
    </row>
    <row r="176" spans="21:21" x14ac:dyDescent="0.2">
      <c r="U176" s="67"/>
    </row>
    <row r="177" spans="21:21" x14ac:dyDescent="0.2">
      <c r="U177" s="67"/>
    </row>
    <row r="178" spans="21:21" x14ac:dyDescent="0.2">
      <c r="U178" s="67"/>
    </row>
    <row r="179" spans="21:21" x14ac:dyDescent="0.2">
      <c r="U179" s="67"/>
    </row>
    <row r="180" spans="21:21" x14ac:dyDescent="0.2">
      <c r="U180" s="67"/>
    </row>
  </sheetData>
  <mergeCells count="4">
    <mergeCell ref="L4:Y4"/>
    <mergeCell ref="B5:J5"/>
    <mergeCell ref="L5:Y5"/>
    <mergeCell ref="B6:F6"/>
  </mergeCells>
  <phoneticPr fontId="17" type="noConversion"/>
  <printOptions gridLines="1"/>
  <pageMargins left="0.26" right="0.28999999999999998" top="1" bottom="1" header="0.5" footer="0.5"/>
  <pageSetup scale="5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57"/>
  <sheetViews>
    <sheetView workbookViewId="0">
      <pane xSplit="3" ySplit="6" topLeftCell="D42" activePane="bottomRight" state="frozen"/>
      <selection activeCell="K28" sqref="K28"/>
      <selection pane="topRight" activeCell="K28" sqref="K28"/>
      <selection pane="bottomLeft" activeCell="K28" sqref="K28"/>
      <selection pane="bottomRight" activeCell="H75" sqref="H75"/>
    </sheetView>
  </sheetViews>
  <sheetFormatPr defaultRowHeight="12.75" x14ac:dyDescent="0.2"/>
  <cols>
    <col min="1" max="1" width="8.85546875" customWidth="1"/>
    <col min="2" max="2" width="36.7109375" customWidth="1"/>
    <col min="3" max="3" width="1.7109375" customWidth="1"/>
    <col min="4" max="4" width="14.140625" style="15" customWidth="1"/>
    <col min="5" max="5" width="11.42578125" style="15" customWidth="1"/>
    <col min="6" max="6" width="13.85546875" style="15" customWidth="1"/>
    <col min="7" max="8" width="11.42578125" customWidth="1"/>
    <col min="9" max="9" width="11.42578125" hidden="1" customWidth="1"/>
    <col min="10" max="10" width="12.140625" hidden="1" customWidth="1"/>
    <col min="11" max="11" width="13.140625" hidden="1" customWidth="1"/>
    <col min="12" max="12" width="10.85546875" hidden="1" customWidth="1"/>
    <col min="13" max="13" width="14.85546875" hidden="1" customWidth="1"/>
    <col min="14" max="14" width="11.42578125" hidden="1" customWidth="1"/>
    <col min="15" max="15" width="12.140625" hidden="1" customWidth="1"/>
    <col min="16" max="16" width="13.28515625" hidden="1" customWidth="1"/>
    <col min="17" max="17" width="15.42578125" hidden="1" customWidth="1"/>
    <col min="18" max="18" width="13.7109375" hidden="1" customWidth="1"/>
    <col min="19" max="20" width="13" bestFit="1" customWidth="1"/>
    <col min="21" max="21" width="12.140625" style="7" customWidth="1"/>
  </cols>
  <sheetData>
    <row r="1" spans="1:25" ht="15.75" x14ac:dyDescent="0.25">
      <c r="A1" s="17" t="s">
        <v>169</v>
      </c>
    </row>
    <row r="2" spans="1:25" ht="15.75" x14ac:dyDescent="0.25">
      <c r="A2" s="17" t="s">
        <v>88</v>
      </c>
    </row>
    <row r="3" spans="1:25" ht="15.75" x14ac:dyDescent="0.25">
      <c r="A3" s="17" t="s">
        <v>341</v>
      </c>
      <c r="E3" s="2">
        <v>2021</v>
      </c>
      <c r="G3" s="1">
        <v>2021</v>
      </c>
      <c r="K3" t="s">
        <v>126</v>
      </c>
      <c r="S3" s="52"/>
    </row>
    <row r="4" spans="1:25" hidden="1" x14ac:dyDescent="0.2">
      <c r="E4" s="98">
        <v>2013</v>
      </c>
      <c r="G4" s="1"/>
      <c r="H4" s="1"/>
      <c r="I4" s="1"/>
      <c r="J4" s="1"/>
      <c r="L4" s="1"/>
      <c r="M4" s="49"/>
      <c r="N4" s="1"/>
      <c r="O4" s="1"/>
      <c r="P4" s="1"/>
      <c r="Q4" s="1"/>
      <c r="R4" s="1"/>
      <c r="S4" s="1"/>
    </row>
    <row r="5" spans="1:25" x14ac:dyDescent="0.2">
      <c r="D5" s="215" t="s">
        <v>0</v>
      </c>
      <c r="E5" s="215"/>
      <c r="F5" s="215"/>
      <c r="G5" s="1" t="s">
        <v>150</v>
      </c>
      <c r="H5" s="54"/>
      <c r="I5" s="54"/>
      <c r="J5" s="54"/>
      <c r="L5" s="54"/>
      <c r="M5" s="54"/>
      <c r="N5" s="54"/>
      <c r="O5" s="54"/>
      <c r="P5" s="54"/>
      <c r="Q5" s="54"/>
      <c r="R5" s="54"/>
      <c r="S5" s="216"/>
      <c r="T5" s="216"/>
    </row>
    <row r="6" spans="1:25" x14ac:dyDescent="0.2">
      <c r="D6" s="99" t="s">
        <v>1</v>
      </c>
      <c r="E6" s="99" t="s">
        <v>166</v>
      </c>
      <c r="F6" s="99" t="s">
        <v>2</v>
      </c>
      <c r="G6" s="28" t="s">
        <v>3</v>
      </c>
      <c r="H6" s="28" t="s">
        <v>132</v>
      </c>
      <c r="I6" s="28" t="s">
        <v>133</v>
      </c>
      <c r="J6" s="28" t="s">
        <v>134</v>
      </c>
      <c r="K6" s="28" t="s">
        <v>135</v>
      </c>
      <c r="L6" s="28" t="s">
        <v>136</v>
      </c>
      <c r="M6" s="28" t="s">
        <v>137</v>
      </c>
      <c r="N6" s="28" t="s">
        <v>138</v>
      </c>
      <c r="O6" s="28" t="s">
        <v>140</v>
      </c>
      <c r="P6" s="28" t="s">
        <v>142</v>
      </c>
      <c r="Q6" s="28" t="s">
        <v>145</v>
      </c>
      <c r="R6" s="28" t="s">
        <v>146</v>
      </c>
      <c r="S6" s="28" t="s">
        <v>4</v>
      </c>
      <c r="T6" s="27" t="s">
        <v>5</v>
      </c>
      <c r="U6" s="28" t="s">
        <v>124</v>
      </c>
    </row>
    <row r="7" spans="1:25" ht="15.75" x14ac:dyDescent="0.25">
      <c r="A7" s="33" t="s">
        <v>7</v>
      </c>
    </row>
    <row r="8" spans="1:25" hidden="1" x14ac:dyDescent="0.2">
      <c r="S8" t="s">
        <v>126</v>
      </c>
    </row>
    <row r="9" spans="1:25" ht="15" x14ac:dyDescent="0.25">
      <c r="A9" s="4" t="s">
        <v>89</v>
      </c>
    </row>
    <row r="11" spans="1:25" x14ac:dyDescent="0.2">
      <c r="A11" s="7">
        <v>1001</v>
      </c>
      <c r="B11" t="s">
        <v>90</v>
      </c>
      <c r="D11" s="5">
        <v>182279.31</v>
      </c>
      <c r="E11" s="5"/>
      <c r="F11" s="5">
        <f>+D11+E11</f>
        <v>182279.31</v>
      </c>
      <c r="G11" s="15"/>
      <c r="H11" s="15">
        <v>182279.31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5">
        <f t="shared" ref="S11:S16" si="0">SUM(G11:R11)</f>
        <v>182279.31</v>
      </c>
      <c r="T11" s="5">
        <f>F11-S11</f>
        <v>0</v>
      </c>
      <c r="U11" s="8">
        <f>S11/F11</f>
        <v>1</v>
      </c>
    </row>
    <row r="12" spans="1:25" x14ac:dyDescent="0.2">
      <c r="A12" s="7">
        <v>1005.1</v>
      </c>
      <c r="B12" s="67" t="s">
        <v>238</v>
      </c>
      <c r="D12" s="5"/>
      <c r="E12" s="5"/>
      <c r="F12" s="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5">
        <f t="shared" si="0"/>
        <v>0</v>
      </c>
      <c r="T12" s="5"/>
      <c r="U12" s="8"/>
    </row>
    <row r="13" spans="1:25" x14ac:dyDescent="0.2">
      <c r="A13" s="7">
        <v>1081</v>
      </c>
      <c r="B13" t="s">
        <v>250</v>
      </c>
      <c r="D13" s="5">
        <v>0</v>
      </c>
      <c r="E13" s="5"/>
      <c r="F13" s="5">
        <f>+D13+E13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5">
        <f t="shared" si="0"/>
        <v>0</v>
      </c>
      <c r="T13" s="5">
        <f>F13-S13</f>
        <v>0</v>
      </c>
      <c r="U13" s="8" t="s">
        <v>158</v>
      </c>
    </row>
    <row r="14" spans="1:25" x14ac:dyDescent="0.2">
      <c r="A14" s="7">
        <v>1090</v>
      </c>
      <c r="B14" t="s">
        <v>91</v>
      </c>
      <c r="D14" s="15">
        <v>10000</v>
      </c>
      <c r="E14" s="5"/>
      <c r="F14" s="5">
        <f>+D14+E14</f>
        <v>10000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>
        <f t="shared" si="0"/>
        <v>0</v>
      </c>
      <c r="T14" s="5">
        <f>F14-S14</f>
        <v>10000</v>
      </c>
      <c r="U14" s="8">
        <f>S14/F14</f>
        <v>0</v>
      </c>
    </row>
    <row r="15" spans="1:25" x14ac:dyDescent="0.2">
      <c r="A15" s="7">
        <v>1120</v>
      </c>
      <c r="B15" t="s">
        <v>18</v>
      </c>
      <c r="D15" s="5">
        <v>166000</v>
      </c>
      <c r="E15" s="5"/>
      <c r="F15" s="5">
        <f>+D15+E15</f>
        <v>166000</v>
      </c>
      <c r="G15" s="15"/>
      <c r="H15" s="15">
        <v>114384.45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5">
        <f t="shared" si="0"/>
        <v>114384.45</v>
      </c>
      <c r="T15" s="5">
        <f>F15-S15</f>
        <v>51615.55</v>
      </c>
      <c r="U15" s="8">
        <f>S15/F15</f>
        <v>0.68906295180722887</v>
      </c>
      <c r="Y15" t="s">
        <v>342</v>
      </c>
    </row>
    <row r="16" spans="1:25" x14ac:dyDescent="0.2">
      <c r="A16" s="7">
        <v>1170</v>
      </c>
      <c r="B16" t="s">
        <v>92</v>
      </c>
      <c r="D16" s="10">
        <v>15383.35</v>
      </c>
      <c r="E16" s="10"/>
      <c r="F16" s="10">
        <f>+D16+E16</f>
        <v>15383.35</v>
      </c>
      <c r="G16" s="11"/>
      <c r="H16" s="11"/>
      <c r="I16" s="77"/>
      <c r="J16" s="11"/>
      <c r="K16" s="11"/>
      <c r="L16" s="11"/>
      <c r="M16" s="11"/>
      <c r="N16" s="11"/>
      <c r="O16" s="11"/>
      <c r="P16" s="11"/>
      <c r="Q16" s="11"/>
      <c r="R16" s="11"/>
      <c r="S16" s="10">
        <f t="shared" si="0"/>
        <v>0</v>
      </c>
      <c r="T16" s="10">
        <f>F16-S16</f>
        <v>15383.35</v>
      </c>
      <c r="U16" s="8">
        <f>S16/F16</f>
        <v>0</v>
      </c>
    </row>
    <row r="17" spans="1:22" x14ac:dyDescent="0.2">
      <c r="A17" s="7"/>
      <c r="D17" s="5"/>
      <c r="E17" s="5"/>
      <c r="F17" s="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5"/>
      <c r="T17" s="5"/>
    </row>
    <row r="18" spans="1:22" x14ac:dyDescent="0.2">
      <c r="A18" s="2" t="s">
        <v>93</v>
      </c>
      <c r="D18" s="10">
        <f>SUM(D11:D16)</f>
        <v>373662.66</v>
      </c>
      <c r="E18" s="10">
        <f t="shared" ref="E18:T18" si="1">SUM(E11:E16)</f>
        <v>0</v>
      </c>
      <c r="F18" s="10">
        <f t="shared" si="1"/>
        <v>373662.66</v>
      </c>
      <c r="G18" s="10">
        <f t="shared" si="1"/>
        <v>0</v>
      </c>
      <c r="H18" s="10">
        <f t="shared" si="1"/>
        <v>296663.76</v>
      </c>
      <c r="I18" s="10">
        <f t="shared" si="1"/>
        <v>0</v>
      </c>
      <c r="J18" s="10">
        <f t="shared" si="1"/>
        <v>0</v>
      </c>
      <c r="K18" s="10">
        <f t="shared" si="1"/>
        <v>0</v>
      </c>
      <c r="L18" s="10">
        <f t="shared" si="1"/>
        <v>0</v>
      </c>
      <c r="M18" s="10">
        <f>SUM(M11:M16)</f>
        <v>0</v>
      </c>
      <c r="N18" s="10">
        <f t="shared" si="1"/>
        <v>0</v>
      </c>
      <c r="O18" s="10">
        <f t="shared" si="1"/>
        <v>0</v>
      </c>
      <c r="P18" s="10">
        <f>SUM(P11:P16)</f>
        <v>0</v>
      </c>
      <c r="Q18" s="10">
        <f>SUM(Q11:Q16)</f>
        <v>0</v>
      </c>
      <c r="R18" s="10">
        <f>SUM(R11:R16)</f>
        <v>0</v>
      </c>
      <c r="S18" s="10">
        <f t="shared" si="1"/>
        <v>296663.76</v>
      </c>
      <c r="T18" s="10">
        <f t="shared" si="1"/>
        <v>76998.900000000009</v>
      </c>
      <c r="U18" s="45">
        <v>0</v>
      </c>
    </row>
    <row r="19" spans="1:22" x14ac:dyDescent="0.2">
      <c r="A19" s="7"/>
      <c r="D19" s="5"/>
      <c r="E19" s="5"/>
      <c r="F19" s="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5"/>
      <c r="T19" s="5"/>
    </row>
    <row r="20" spans="1:22" ht="15" x14ac:dyDescent="0.25">
      <c r="A20" s="9" t="s">
        <v>94</v>
      </c>
      <c r="D20" s="5"/>
      <c r="E20" s="5"/>
      <c r="F20" s="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5"/>
      <c r="T20" s="5"/>
    </row>
    <row r="21" spans="1:22" x14ac:dyDescent="0.2">
      <c r="A21" s="7"/>
      <c r="D21" s="5"/>
      <c r="E21" s="5"/>
      <c r="F21" s="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5"/>
      <c r="T21" s="5"/>
    </row>
    <row r="22" spans="1:22" x14ac:dyDescent="0.2">
      <c r="A22" s="7">
        <v>1255</v>
      </c>
      <c r="B22" t="s">
        <v>95</v>
      </c>
      <c r="D22" s="5">
        <v>800</v>
      </c>
      <c r="E22" s="5"/>
      <c r="F22" s="5">
        <f>D22+E22</f>
        <v>800</v>
      </c>
      <c r="G22" s="15"/>
      <c r="H22" s="15">
        <v>268.5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5">
        <f t="shared" ref="S22:S28" si="2">SUM(G22:R22)</f>
        <v>268.5</v>
      </c>
      <c r="T22" s="5">
        <f t="shared" ref="T22:T27" si="3">F22-S22</f>
        <v>531.5</v>
      </c>
      <c r="U22" s="8">
        <f>S22/F22</f>
        <v>0.33562500000000001</v>
      </c>
    </row>
    <row r="23" spans="1:22" x14ac:dyDescent="0.2">
      <c r="A23" s="7">
        <v>2001</v>
      </c>
      <c r="B23" t="s">
        <v>96</v>
      </c>
      <c r="D23" s="15">
        <v>8000</v>
      </c>
      <c r="E23" s="5"/>
      <c r="F23" s="5">
        <f t="shared" ref="F23:F26" si="4">D23+E23</f>
        <v>8000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5">
        <f t="shared" si="2"/>
        <v>0</v>
      </c>
      <c r="T23" s="5">
        <f t="shared" si="3"/>
        <v>8000</v>
      </c>
      <c r="U23" s="8" t="s">
        <v>158</v>
      </c>
    </row>
    <row r="24" spans="1:22" x14ac:dyDescent="0.2">
      <c r="A24" s="7">
        <v>2089</v>
      </c>
      <c r="B24" t="s">
        <v>284</v>
      </c>
      <c r="E24" s="5"/>
      <c r="F24" s="5">
        <f t="shared" si="4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5">
        <f t="shared" si="2"/>
        <v>0</v>
      </c>
      <c r="T24" s="5"/>
      <c r="U24" s="8"/>
    </row>
    <row r="25" spans="1:22" x14ac:dyDescent="0.2">
      <c r="A25" s="7">
        <v>2110</v>
      </c>
      <c r="B25" t="s">
        <v>97</v>
      </c>
      <c r="D25" s="5">
        <v>1500</v>
      </c>
      <c r="E25" s="5"/>
      <c r="F25" s="5">
        <f t="shared" si="4"/>
        <v>1500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5">
        <f t="shared" si="2"/>
        <v>0</v>
      </c>
      <c r="T25" s="5">
        <f t="shared" si="3"/>
        <v>1500</v>
      </c>
      <c r="U25" s="8">
        <f>S25/F25</f>
        <v>0</v>
      </c>
    </row>
    <row r="26" spans="1:22" x14ac:dyDescent="0.2">
      <c r="A26" s="7">
        <v>2115</v>
      </c>
      <c r="B26" t="s">
        <v>82</v>
      </c>
      <c r="D26" s="5">
        <v>2000</v>
      </c>
      <c r="E26" s="5"/>
      <c r="F26" s="5">
        <f t="shared" si="4"/>
        <v>2000</v>
      </c>
      <c r="G26" s="15"/>
      <c r="H26" s="15">
        <v>685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5">
        <f t="shared" si="2"/>
        <v>685</v>
      </c>
      <c r="T26" s="5">
        <f t="shared" si="3"/>
        <v>1315</v>
      </c>
      <c r="U26" s="8">
        <f>S26/F26</f>
        <v>0.34250000000000003</v>
      </c>
    </row>
    <row r="27" spans="1:22" x14ac:dyDescent="0.2">
      <c r="A27" s="7">
        <v>2410</v>
      </c>
      <c r="B27" s="67" t="s">
        <v>202</v>
      </c>
      <c r="D27" s="5">
        <v>5698</v>
      </c>
      <c r="E27" s="5"/>
      <c r="F27" s="5">
        <f>D27+E27</f>
        <v>5698</v>
      </c>
      <c r="G27" s="15">
        <v>500</v>
      </c>
      <c r="H27" s="15">
        <v>1300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5">
        <f t="shared" si="2"/>
        <v>1800</v>
      </c>
      <c r="T27" s="5">
        <f t="shared" si="3"/>
        <v>3898</v>
      </c>
      <c r="U27" s="8" t="s">
        <v>126</v>
      </c>
    </row>
    <row r="28" spans="1:22" x14ac:dyDescent="0.2">
      <c r="A28" s="24"/>
      <c r="B28" s="22"/>
      <c r="C28" s="22"/>
      <c r="D28" s="11"/>
      <c r="E28" s="11"/>
      <c r="F28" s="10">
        <f>D28+E28</f>
        <v>0</v>
      </c>
      <c r="G28" s="22"/>
      <c r="H28" s="22"/>
      <c r="I28" s="22"/>
      <c r="J28" s="22"/>
      <c r="K28" s="22"/>
      <c r="L28" s="11"/>
      <c r="M28" s="22"/>
      <c r="N28" s="22"/>
      <c r="O28" s="22"/>
      <c r="P28" s="22"/>
      <c r="Q28" s="22"/>
      <c r="R28" s="22"/>
      <c r="S28" s="10">
        <f t="shared" si="2"/>
        <v>0</v>
      </c>
      <c r="T28" s="10">
        <v>0</v>
      </c>
      <c r="U28" s="45" t="s">
        <v>126</v>
      </c>
      <c r="V28" s="68"/>
    </row>
    <row r="29" spans="1:22" x14ac:dyDescent="0.2">
      <c r="A29" s="7"/>
      <c r="D29" s="5"/>
      <c r="E29" s="5"/>
      <c r="F29" s="5">
        <f>D29+E29</f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5"/>
      <c r="T29" s="5"/>
      <c r="U29" s="8"/>
    </row>
    <row r="30" spans="1:22" x14ac:dyDescent="0.2">
      <c r="A30" s="12" t="s">
        <v>98</v>
      </c>
      <c r="D30" s="10">
        <f>SUM(D22:D27)</f>
        <v>17998</v>
      </c>
      <c r="E30" s="10">
        <f>SUM(E22:E27)</f>
        <v>0</v>
      </c>
      <c r="F30" s="10">
        <f>SUM(F22:F28)</f>
        <v>17998</v>
      </c>
      <c r="G30" s="10">
        <f t="shared" ref="G30:M30" si="5">SUM(G22:G27)</f>
        <v>500</v>
      </c>
      <c r="H30" s="10">
        <f t="shared" si="5"/>
        <v>2253.5</v>
      </c>
      <c r="I30" s="10">
        <f t="shared" si="5"/>
        <v>0</v>
      </c>
      <c r="J30" s="10">
        <f t="shared" si="5"/>
        <v>0</v>
      </c>
      <c r="K30" s="10">
        <f t="shared" si="5"/>
        <v>0</v>
      </c>
      <c r="L30" s="10">
        <f t="shared" si="5"/>
        <v>0</v>
      </c>
      <c r="M30" s="10">
        <f t="shared" si="5"/>
        <v>0</v>
      </c>
      <c r="N30" s="10">
        <f>SUM(N22:N26)</f>
        <v>0</v>
      </c>
      <c r="O30" s="10">
        <f>SUM(O22:O28)</f>
        <v>0</v>
      </c>
      <c r="P30" s="10">
        <f>SUM(P22:P27)</f>
        <v>0</v>
      </c>
      <c r="Q30" s="10">
        <f>SUM(Q22:Q27)</f>
        <v>0</v>
      </c>
      <c r="R30" s="10">
        <f>SUM(R22:R26)</f>
        <v>0</v>
      </c>
      <c r="S30" s="10">
        <f>SUM(S22:S28)</f>
        <v>2753.5</v>
      </c>
      <c r="T30" s="10">
        <f>SUM(T22:T27)</f>
        <v>15244.5</v>
      </c>
      <c r="U30" s="45">
        <f>S30/F30</f>
        <v>0.15298922102455828</v>
      </c>
    </row>
    <row r="31" spans="1:22" x14ac:dyDescent="0.2">
      <c r="A31" s="7"/>
      <c r="D31" s="5"/>
      <c r="E31" s="5"/>
      <c r="F31" s="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5"/>
      <c r="T31" s="5"/>
    </row>
    <row r="32" spans="1:22" hidden="1" x14ac:dyDescent="0.2">
      <c r="A32" s="30"/>
      <c r="D32" s="5"/>
      <c r="E32" s="5"/>
      <c r="F32" s="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5"/>
      <c r="T32" s="5"/>
    </row>
    <row r="33" spans="1:21" ht="15" x14ac:dyDescent="0.25">
      <c r="A33" s="9" t="s">
        <v>99</v>
      </c>
      <c r="D33" s="5"/>
      <c r="E33" s="5"/>
      <c r="F33" s="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5"/>
      <c r="T33" s="5"/>
    </row>
    <row r="34" spans="1:21" hidden="1" x14ac:dyDescent="0.2">
      <c r="A34" s="7"/>
      <c r="D34" s="5"/>
      <c r="E34" s="5"/>
      <c r="F34" s="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5"/>
      <c r="T34" s="5"/>
    </row>
    <row r="35" spans="1:21" x14ac:dyDescent="0.2">
      <c r="A35" s="7">
        <v>2401</v>
      </c>
      <c r="B35" t="s">
        <v>100</v>
      </c>
      <c r="D35" s="19">
        <v>7000</v>
      </c>
      <c r="E35" s="109"/>
      <c r="F35" s="10">
        <f>D35+E35</f>
        <v>7000</v>
      </c>
      <c r="G35" s="77">
        <v>142.26</v>
      </c>
      <c r="H35" s="77">
        <v>230.67</v>
      </c>
      <c r="I35" s="77"/>
      <c r="J35" s="77"/>
      <c r="K35" s="77"/>
      <c r="L35" s="77"/>
      <c r="M35" s="77"/>
      <c r="N35" s="77"/>
      <c r="O35" s="77"/>
      <c r="P35" s="77"/>
      <c r="Q35" s="77"/>
      <c r="R35" s="11"/>
      <c r="S35" s="109">
        <f>SUM(G35:R35)</f>
        <v>372.92999999999995</v>
      </c>
      <c r="T35" s="109">
        <f>F35-S35</f>
        <v>6627.07</v>
      </c>
      <c r="U35" s="110">
        <f>S35/F35</f>
        <v>5.327571428571428E-2</v>
      </c>
    </row>
    <row r="36" spans="1:21" x14ac:dyDescent="0.2">
      <c r="A36" s="7"/>
      <c r="D36" s="5"/>
      <c r="E36" s="5"/>
      <c r="F36" s="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5"/>
      <c r="T36" s="5"/>
    </row>
    <row r="37" spans="1:21" ht="15" x14ac:dyDescent="0.25">
      <c r="A37" s="9" t="s">
        <v>101</v>
      </c>
      <c r="D37" s="5"/>
      <c r="E37" s="5"/>
      <c r="F37" s="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5"/>
      <c r="T37" s="5"/>
    </row>
    <row r="38" spans="1:21" hidden="1" x14ac:dyDescent="0.2">
      <c r="A38" s="7"/>
      <c r="D38" s="5"/>
      <c r="E38" s="5"/>
      <c r="F38" s="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5"/>
      <c r="T38" s="5"/>
    </row>
    <row r="39" spans="1:21" x14ac:dyDescent="0.2">
      <c r="A39" s="7">
        <v>2544</v>
      </c>
      <c r="B39" t="s">
        <v>102</v>
      </c>
      <c r="D39" s="6">
        <v>750</v>
      </c>
      <c r="E39" s="5"/>
      <c r="F39" s="5">
        <f>D39+E39</f>
        <v>750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5">
        <f>SUM(G39:R39)</f>
        <v>0</v>
      </c>
      <c r="T39" s="5">
        <f>F39-S39</f>
        <v>750</v>
      </c>
      <c r="U39" s="8">
        <f>S39/F39</f>
        <v>0</v>
      </c>
    </row>
    <row r="40" spans="1:21" x14ac:dyDescent="0.2">
      <c r="A40" s="7">
        <v>2555</v>
      </c>
      <c r="B40" t="s">
        <v>103</v>
      </c>
      <c r="D40" s="6">
        <v>45000</v>
      </c>
      <c r="E40" s="5"/>
      <c r="F40" s="5">
        <f>D40+E40</f>
        <v>45000</v>
      </c>
      <c r="G40" s="15">
        <v>3987</v>
      </c>
      <c r="H40" s="15">
        <v>2234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5">
        <f>SUM(G40:R40)</f>
        <v>6221</v>
      </c>
      <c r="T40" s="5">
        <f>F40-S40</f>
        <v>38779</v>
      </c>
      <c r="U40" s="8">
        <f>S40/F40</f>
        <v>0.13824444444444445</v>
      </c>
    </row>
    <row r="41" spans="1:21" x14ac:dyDescent="0.2">
      <c r="A41" s="7">
        <v>2590</v>
      </c>
      <c r="B41" t="s">
        <v>285</v>
      </c>
      <c r="D41" s="10">
        <v>100</v>
      </c>
      <c r="E41" s="10"/>
      <c r="F41" s="10">
        <f>+D41+E41</f>
        <v>100</v>
      </c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0">
        <f>SUM(G41:R41)</f>
        <v>0</v>
      </c>
      <c r="T41" s="10">
        <f>F41-S41</f>
        <v>100</v>
      </c>
      <c r="U41" s="45">
        <f>S41/F41</f>
        <v>0</v>
      </c>
    </row>
    <row r="42" spans="1:21" x14ac:dyDescent="0.2">
      <c r="A42" s="7"/>
      <c r="D42" s="5"/>
      <c r="E42" s="5"/>
      <c r="F42" s="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5"/>
      <c r="T42" s="5"/>
      <c r="U42" s="8"/>
    </row>
    <row r="43" spans="1:21" x14ac:dyDescent="0.2">
      <c r="A43" s="12" t="s">
        <v>104</v>
      </c>
      <c r="D43" s="10">
        <f t="shared" ref="D43:R43" si="6">SUM(D39:D41)</f>
        <v>45850</v>
      </c>
      <c r="E43" s="10">
        <f t="shared" si="6"/>
        <v>0</v>
      </c>
      <c r="F43" s="10">
        <f t="shared" si="6"/>
        <v>45850</v>
      </c>
      <c r="G43" s="10">
        <f t="shared" si="6"/>
        <v>3987</v>
      </c>
      <c r="H43" s="10">
        <f t="shared" si="6"/>
        <v>2234</v>
      </c>
      <c r="I43" s="10">
        <f t="shared" si="6"/>
        <v>0</v>
      </c>
      <c r="J43" s="10">
        <f t="shared" si="6"/>
        <v>0</v>
      </c>
      <c r="K43" s="10">
        <f t="shared" si="6"/>
        <v>0</v>
      </c>
      <c r="L43" s="10">
        <f t="shared" si="6"/>
        <v>0</v>
      </c>
      <c r="M43" s="10">
        <f t="shared" si="6"/>
        <v>0</v>
      </c>
      <c r="N43" s="10">
        <f t="shared" si="6"/>
        <v>0</v>
      </c>
      <c r="O43" s="10">
        <f t="shared" si="6"/>
        <v>0</v>
      </c>
      <c r="P43" s="10">
        <f t="shared" si="6"/>
        <v>0</v>
      </c>
      <c r="Q43" s="10">
        <f t="shared" si="6"/>
        <v>0</v>
      </c>
      <c r="R43" s="10">
        <f t="shared" si="6"/>
        <v>0</v>
      </c>
      <c r="S43" s="10">
        <f>SUM(S39:S41)</f>
        <v>6221</v>
      </c>
      <c r="T43" s="10">
        <f>SUM(T39:T41)</f>
        <v>39629</v>
      </c>
      <c r="U43" s="45">
        <f>S43/F43</f>
        <v>0.13568157033805889</v>
      </c>
    </row>
    <row r="44" spans="1:21" x14ac:dyDescent="0.2">
      <c r="A44" s="7"/>
      <c r="D44" s="5"/>
      <c r="E44" s="5"/>
      <c r="F44" s="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5"/>
      <c r="T44" s="5"/>
    </row>
    <row r="45" spans="1:21" ht="15" x14ac:dyDescent="0.25">
      <c r="A45" s="9" t="s">
        <v>105</v>
      </c>
      <c r="D45" s="5"/>
      <c r="E45" s="5"/>
      <c r="F45" s="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5"/>
      <c r="T45" s="5"/>
    </row>
    <row r="46" spans="1:21" x14ac:dyDescent="0.2">
      <c r="A46" s="7">
        <v>2610</v>
      </c>
      <c r="B46" t="s">
        <v>106</v>
      </c>
      <c r="D46" s="6">
        <v>10000</v>
      </c>
      <c r="E46" s="5"/>
      <c r="F46" s="5">
        <f>D46+E46</f>
        <v>10000</v>
      </c>
      <c r="G46" s="15">
        <v>2125</v>
      </c>
      <c r="H46" s="15">
        <v>2526</v>
      </c>
      <c r="I46" s="15"/>
      <c r="J46" s="15"/>
      <c r="K46" s="15"/>
      <c r="L46" s="15"/>
      <c r="M46" s="15"/>
      <c r="N46" s="15"/>
      <c r="O46" s="15"/>
      <c r="P46" s="15" t="s">
        <v>126</v>
      </c>
      <c r="Q46" s="15"/>
      <c r="R46" s="15"/>
      <c r="S46" s="5">
        <f>SUM(G46:R46)</f>
        <v>4651</v>
      </c>
      <c r="T46" s="5">
        <f>F46-S46</f>
        <v>5349</v>
      </c>
      <c r="U46" s="8">
        <f>S46/F46</f>
        <v>0.46510000000000001</v>
      </c>
    </row>
    <row r="47" spans="1:21" x14ac:dyDescent="0.2">
      <c r="A47" s="7">
        <v>2611</v>
      </c>
      <c r="B47" t="s">
        <v>283</v>
      </c>
      <c r="D47" s="6">
        <v>35</v>
      </c>
      <c r="E47" s="5"/>
      <c r="F47" s="5">
        <f>D47+E47</f>
        <v>35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5">
        <f>SUM(G47:R47)</f>
        <v>0</v>
      </c>
      <c r="T47" s="5">
        <f>F47-S47</f>
        <v>35</v>
      </c>
      <c r="U47" s="8" t="s">
        <v>158</v>
      </c>
    </row>
    <row r="48" spans="1:21" x14ac:dyDescent="0.2">
      <c r="A48" s="7">
        <v>2650</v>
      </c>
      <c r="B48" t="s">
        <v>281</v>
      </c>
      <c r="D48" s="6"/>
      <c r="E48" s="5"/>
      <c r="F48" s="5">
        <f>D48+E48</f>
        <v>0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5">
        <f>SUM(G48:R48)</f>
        <v>0</v>
      </c>
      <c r="T48" s="5">
        <f>F48-S48</f>
        <v>0</v>
      </c>
      <c r="U48" s="8" t="s">
        <v>158</v>
      </c>
    </row>
    <row r="49" spans="1:21" ht="14.25" customHeight="1" x14ac:dyDescent="0.2">
      <c r="A49" s="7">
        <v>2680</v>
      </c>
      <c r="B49" t="s">
        <v>320</v>
      </c>
      <c r="D49" s="10">
        <v>0</v>
      </c>
      <c r="E49" s="10"/>
      <c r="F49" s="10">
        <f>D49+E49</f>
        <v>0</v>
      </c>
      <c r="G49" s="22"/>
      <c r="H49" s="22"/>
      <c r="I49" s="22"/>
      <c r="J49" s="22"/>
      <c r="K49" s="22"/>
      <c r="L49" s="22"/>
      <c r="M49" s="22"/>
      <c r="N49" s="22"/>
      <c r="O49" s="22"/>
      <c r="P49" s="11"/>
      <c r="Q49" s="22"/>
      <c r="R49" s="22"/>
      <c r="S49" s="10">
        <f>SUM(G49:R49)</f>
        <v>0</v>
      </c>
      <c r="T49" s="10">
        <v>0</v>
      </c>
      <c r="U49" s="45">
        <v>0</v>
      </c>
    </row>
    <row r="50" spans="1:21" x14ac:dyDescent="0.2">
      <c r="A50" s="7"/>
      <c r="D50" s="5">
        <f>SUM(D46:D49)</f>
        <v>10035</v>
      </c>
      <c r="E50" s="5">
        <f>SUM(E46:E49)</f>
        <v>0</v>
      </c>
      <c r="F50" s="5">
        <f>SUM(F46:F49)</f>
        <v>10035</v>
      </c>
      <c r="G50" s="15">
        <f>SUM(G46:G49)</f>
        <v>2125</v>
      </c>
      <c r="H50" s="15">
        <f t="shared" ref="H50:S50" si="7">SUM(H46:H49)</f>
        <v>2526</v>
      </c>
      <c r="I50" s="15">
        <f t="shared" si="7"/>
        <v>0</v>
      </c>
      <c r="J50" s="15">
        <f t="shared" si="7"/>
        <v>0</v>
      </c>
      <c r="K50" s="15">
        <f t="shared" si="7"/>
        <v>0</v>
      </c>
      <c r="L50" s="15">
        <f t="shared" si="7"/>
        <v>0</v>
      </c>
      <c r="M50" s="15">
        <f t="shared" si="7"/>
        <v>0</v>
      </c>
      <c r="N50" s="15">
        <f t="shared" si="7"/>
        <v>0</v>
      </c>
      <c r="O50" s="15">
        <f t="shared" si="7"/>
        <v>0</v>
      </c>
      <c r="P50" s="15">
        <f t="shared" si="7"/>
        <v>0</v>
      </c>
      <c r="Q50" s="15">
        <f t="shared" si="7"/>
        <v>0</v>
      </c>
      <c r="R50" s="15">
        <f t="shared" si="7"/>
        <v>0</v>
      </c>
      <c r="S50" s="15">
        <f t="shared" si="7"/>
        <v>4651</v>
      </c>
      <c r="T50" s="5">
        <f>SUM(T46:T49)</f>
        <v>5384</v>
      </c>
    </row>
    <row r="51" spans="1:21" ht="15" hidden="1" x14ac:dyDescent="0.25">
      <c r="A51" s="9" t="s">
        <v>107</v>
      </c>
      <c r="D51" s="5"/>
      <c r="E51" s="5"/>
      <c r="F51" s="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5"/>
      <c r="T51" s="5"/>
    </row>
    <row r="52" spans="1:21" hidden="1" x14ac:dyDescent="0.2">
      <c r="A52" s="7"/>
      <c r="D52" s="5"/>
      <c r="E52" s="5"/>
      <c r="F52" s="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5"/>
      <c r="T52" s="5"/>
    </row>
    <row r="53" spans="1:21" hidden="1" x14ac:dyDescent="0.2">
      <c r="A53" s="7">
        <v>2655</v>
      </c>
      <c r="B53" t="s">
        <v>19</v>
      </c>
      <c r="D53" s="10">
        <v>0</v>
      </c>
      <c r="E53" s="10">
        <v>0</v>
      </c>
      <c r="F53" s="10">
        <f>D53+E53</f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/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0">
        <f>SUM(G53:R53)</f>
        <v>0</v>
      </c>
      <c r="T53" s="10">
        <f>F53-S53</f>
        <v>0</v>
      </c>
      <c r="U53" s="8" t="s">
        <v>158</v>
      </c>
    </row>
    <row r="54" spans="1:21" hidden="1" x14ac:dyDescent="0.2">
      <c r="A54" s="7"/>
      <c r="D54" s="5"/>
      <c r="E54" s="5"/>
      <c r="F54" s="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5"/>
      <c r="T54" s="5"/>
      <c r="U54" s="8"/>
    </row>
    <row r="55" spans="1:21" x14ac:dyDescent="0.2">
      <c r="A55" s="7"/>
      <c r="D55" s="5"/>
      <c r="E55" s="5"/>
      <c r="F55" s="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5"/>
      <c r="T55" s="5"/>
    </row>
    <row r="56" spans="1:21" ht="15" x14ac:dyDescent="0.25">
      <c r="A56" s="9" t="s">
        <v>86</v>
      </c>
      <c r="D56" s="5"/>
      <c r="E56" s="5"/>
      <c r="F56" s="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5"/>
      <c r="T56" s="5"/>
    </row>
    <row r="57" spans="1:21" ht="15" x14ac:dyDescent="0.25">
      <c r="A57" s="9"/>
      <c r="D57" s="5"/>
      <c r="E57" s="5"/>
      <c r="F57" s="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5"/>
      <c r="T57" s="5"/>
    </row>
    <row r="58" spans="1:21" x14ac:dyDescent="0.2">
      <c r="A58" s="7">
        <v>2705</v>
      </c>
      <c r="B58" t="s">
        <v>151</v>
      </c>
      <c r="D58" s="6">
        <v>0</v>
      </c>
      <c r="E58" s="5"/>
      <c r="F58" s="5">
        <f>D58+E58</f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5">
        <f>SUM(G58:R58)</f>
        <v>0</v>
      </c>
      <c r="T58" s="5">
        <f>F58-S58</f>
        <v>0</v>
      </c>
    </row>
    <row r="59" spans="1:21" x14ac:dyDescent="0.2">
      <c r="A59" s="7">
        <v>2701</v>
      </c>
      <c r="B59" t="s">
        <v>220</v>
      </c>
      <c r="D59" s="5">
        <v>0</v>
      </c>
      <c r="E59" s="5"/>
      <c r="F59" s="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5">
        <f>SUM(G59:R59)</f>
        <v>0</v>
      </c>
      <c r="T59" s="5">
        <f>F59-S59</f>
        <v>0</v>
      </c>
    </row>
    <row r="60" spans="1:21" x14ac:dyDescent="0.2">
      <c r="A60" s="7">
        <v>2770</v>
      </c>
      <c r="B60" t="s">
        <v>108</v>
      </c>
      <c r="D60" s="6">
        <v>0</v>
      </c>
      <c r="E60" s="5">
        <v>0</v>
      </c>
      <c r="F60" s="5">
        <f>+E60+D60</f>
        <v>0</v>
      </c>
      <c r="G60" s="78">
        <v>46</v>
      </c>
      <c r="H60" s="15"/>
      <c r="I60" s="15"/>
      <c r="J60" s="78"/>
      <c r="K60" s="15"/>
      <c r="L60" s="78"/>
      <c r="M60" s="78"/>
      <c r="N60" s="78"/>
      <c r="O60" s="15"/>
      <c r="P60" s="78"/>
      <c r="Q60" s="15"/>
      <c r="R60" s="15"/>
      <c r="S60" s="5">
        <f>SUM(G60:R60)</f>
        <v>46</v>
      </c>
      <c r="T60" s="5">
        <f>F60-S60</f>
        <v>-46</v>
      </c>
      <c r="U60" s="8" t="s">
        <v>158</v>
      </c>
    </row>
    <row r="61" spans="1:21" x14ac:dyDescent="0.2">
      <c r="A61" s="7">
        <v>2771</v>
      </c>
      <c r="B61" s="67" t="s">
        <v>219</v>
      </c>
      <c r="D61" s="19">
        <v>0</v>
      </c>
      <c r="E61" s="10"/>
      <c r="F61" s="10"/>
      <c r="G61" s="77"/>
      <c r="H61" s="11"/>
      <c r="I61" s="11"/>
      <c r="J61" s="77"/>
      <c r="K61" s="11"/>
      <c r="L61" s="77"/>
      <c r="M61" s="77"/>
      <c r="N61" s="77"/>
      <c r="O61" s="11"/>
      <c r="P61" s="77"/>
      <c r="Q61" s="11"/>
      <c r="R61" s="11"/>
      <c r="S61" s="10">
        <f>SUM(G61:R61)</f>
        <v>0</v>
      </c>
      <c r="T61" s="10">
        <f>+F61-S61</f>
        <v>0</v>
      </c>
      <c r="U61" s="45"/>
    </row>
    <row r="62" spans="1:21" x14ac:dyDescent="0.2">
      <c r="A62" s="7"/>
      <c r="D62" s="5"/>
      <c r="E62" s="5"/>
      <c r="F62" s="5"/>
      <c r="G62" s="1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91"/>
    </row>
    <row r="63" spans="1:21" x14ac:dyDescent="0.2">
      <c r="A63" s="12" t="s">
        <v>109</v>
      </c>
      <c r="D63" s="10">
        <f>SUM(D60:D60)+D58</f>
        <v>0</v>
      </c>
      <c r="E63" s="10">
        <f>+SUM(E58:E61)</f>
        <v>0</v>
      </c>
      <c r="F63" s="10">
        <f>+SUM(F58:F61)</f>
        <v>0</v>
      </c>
      <c r="G63" s="10">
        <f t="shared" ref="G63:O63" si="8">SUM(G58:G61)</f>
        <v>46</v>
      </c>
      <c r="H63" s="10">
        <f t="shared" si="8"/>
        <v>0</v>
      </c>
      <c r="I63" s="10">
        <f t="shared" si="8"/>
        <v>0</v>
      </c>
      <c r="J63" s="10">
        <f t="shared" si="8"/>
        <v>0</v>
      </c>
      <c r="K63" s="10">
        <f t="shared" si="8"/>
        <v>0</v>
      </c>
      <c r="L63" s="10">
        <f t="shared" si="8"/>
        <v>0</v>
      </c>
      <c r="M63" s="10">
        <f t="shared" si="8"/>
        <v>0</v>
      </c>
      <c r="N63" s="10">
        <f>SUM(N58:N60)</f>
        <v>0</v>
      </c>
      <c r="O63" s="10">
        <f t="shared" si="8"/>
        <v>0</v>
      </c>
      <c r="P63" s="10">
        <f>SUM(P58:P60)</f>
        <v>0</v>
      </c>
      <c r="Q63" s="10">
        <f>+SUM(Q58:Q61)</f>
        <v>0</v>
      </c>
      <c r="R63" s="10">
        <f>SUM(R58:R60)</f>
        <v>0</v>
      </c>
      <c r="S63" s="10">
        <f>SUM(S58:S61)</f>
        <v>46</v>
      </c>
      <c r="T63" s="10">
        <f>+SUM(T58:T61)</f>
        <v>-46</v>
      </c>
      <c r="U63" s="24"/>
    </row>
    <row r="64" spans="1:21" x14ac:dyDescent="0.2">
      <c r="A64" s="7"/>
      <c r="D64" s="5"/>
      <c r="E64" s="5"/>
      <c r="F64" s="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5"/>
      <c r="T64" s="5"/>
    </row>
    <row r="65" spans="1:26" ht="15" x14ac:dyDescent="0.25">
      <c r="A65" s="9" t="s">
        <v>110</v>
      </c>
      <c r="D65" s="5"/>
      <c r="E65" s="5"/>
      <c r="F65" s="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5"/>
      <c r="T65" s="5"/>
    </row>
    <row r="66" spans="1:26" x14ac:dyDescent="0.2">
      <c r="A66" s="7"/>
      <c r="D66" s="5"/>
      <c r="E66" s="5"/>
      <c r="F66" s="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5"/>
      <c r="T66" s="5"/>
    </row>
    <row r="67" spans="1:26" x14ac:dyDescent="0.2">
      <c r="A67" s="7">
        <v>3001</v>
      </c>
      <c r="B67" t="s">
        <v>111</v>
      </c>
      <c r="D67" s="6">
        <v>0</v>
      </c>
      <c r="E67" s="5"/>
      <c r="F67" s="5">
        <f t="shared" ref="F67:F77" si="9">+D67+E67</f>
        <v>0</v>
      </c>
      <c r="G67" s="15"/>
      <c r="H67" s="15"/>
      <c r="I67" s="15"/>
      <c r="J67" s="15"/>
      <c r="K67" s="15"/>
      <c r="L67" s="15"/>
      <c r="M67" s="15"/>
      <c r="N67" s="15"/>
      <c r="O67" s="78"/>
      <c r="P67" s="15"/>
      <c r="Q67" s="15"/>
      <c r="R67" s="15"/>
      <c r="S67" s="5">
        <f t="shared" ref="S67:S75" si="10">SUM(G67:R67)</f>
        <v>0</v>
      </c>
      <c r="T67" s="5">
        <f t="shared" ref="T67:T77" si="11">F67-S67</f>
        <v>0</v>
      </c>
      <c r="U67" s="8" t="e">
        <f>S67/F67</f>
        <v>#DIV/0!</v>
      </c>
      <c r="Z67" s="194"/>
    </row>
    <row r="68" spans="1:26" x14ac:dyDescent="0.2">
      <c r="A68" s="7">
        <v>3005</v>
      </c>
      <c r="B68" t="s">
        <v>112</v>
      </c>
      <c r="D68" s="6">
        <v>40000</v>
      </c>
      <c r="E68" s="5"/>
      <c r="F68" s="5">
        <v>40000</v>
      </c>
      <c r="G68" s="15"/>
      <c r="H68" s="15"/>
      <c r="I68" s="15"/>
      <c r="J68" s="15"/>
      <c r="K68" s="78"/>
      <c r="L68" s="15"/>
      <c r="M68" s="15"/>
      <c r="N68" s="15"/>
      <c r="O68" s="15"/>
      <c r="P68" s="15"/>
      <c r="Q68" s="15"/>
      <c r="R68" s="15"/>
      <c r="S68" s="5">
        <f t="shared" si="10"/>
        <v>0</v>
      </c>
      <c r="T68" s="5">
        <f t="shared" si="11"/>
        <v>40000</v>
      </c>
      <c r="U68" s="8">
        <f>S68/F68</f>
        <v>0</v>
      </c>
    </row>
    <row r="69" spans="1:26" x14ac:dyDescent="0.2">
      <c r="A69" s="7">
        <v>3040</v>
      </c>
      <c r="B69" t="s">
        <v>113</v>
      </c>
      <c r="D69" s="6"/>
      <c r="E69" s="5"/>
      <c r="F69" s="5">
        <f t="shared" si="9"/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51"/>
      <c r="R69" s="15"/>
      <c r="S69" s="5">
        <f t="shared" si="10"/>
        <v>0</v>
      </c>
      <c r="T69" s="5">
        <f t="shared" si="11"/>
        <v>0</v>
      </c>
      <c r="U69" s="8" t="s">
        <v>158</v>
      </c>
    </row>
    <row r="70" spans="1:26" x14ac:dyDescent="0.2">
      <c r="A70" s="7">
        <v>3389</v>
      </c>
      <c r="B70" t="s">
        <v>114</v>
      </c>
      <c r="D70" s="6"/>
      <c r="E70" s="5"/>
      <c r="F70" s="5">
        <f t="shared" si="9"/>
        <v>0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5">
        <f t="shared" si="10"/>
        <v>0</v>
      </c>
      <c r="T70" s="5">
        <f t="shared" si="11"/>
        <v>0</v>
      </c>
      <c r="U70" s="8" t="s">
        <v>158</v>
      </c>
    </row>
    <row r="71" spans="1:26" x14ac:dyDescent="0.2">
      <c r="A71" s="7">
        <v>3820</v>
      </c>
      <c r="B71" t="s">
        <v>115</v>
      </c>
      <c r="D71" s="6">
        <v>0</v>
      </c>
      <c r="E71" s="5"/>
      <c r="F71" s="5">
        <f t="shared" si="9"/>
        <v>0</v>
      </c>
      <c r="G71" s="78"/>
      <c r="H71" s="15"/>
      <c r="I71" s="15"/>
      <c r="J71" s="15"/>
      <c r="K71" s="15"/>
      <c r="L71" s="15"/>
      <c r="M71" s="15"/>
      <c r="N71" s="15"/>
      <c r="O71" s="15"/>
      <c r="P71" s="78"/>
      <c r="Q71" s="15"/>
      <c r="R71" s="15"/>
      <c r="S71" s="5">
        <f t="shared" si="10"/>
        <v>0</v>
      </c>
      <c r="T71" s="5">
        <f t="shared" si="11"/>
        <v>0</v>
      </c>
      <c r="U71" s="8" t="e">
        <f>S71/F71</f>
        <v>#DIV/0!</v>
      </c>
    </row>
    <row r="72" spans="1:26" ht="13.5" customHeight="1" x14ac:dyDescent="0.2">
      <c r="A72" s="7">
        <v>3840</v>
      </c>
      <c r="B72" t="s">
        <v>116</v>
      </c>
      <c r="D72" s="6"/>
      <c r="E72" s="5"/>
      <c r="F72" s="5">
        <f t="shared" si="9"/>
        <v>0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5">
        <f t="shared" si="10"/>
        <v>0</v>
      </c>
      <c r="T72" s="5">
        <f t="shared" si="11"/>
        <v>0</v>
      </c>
      <c r="U72" s="8" t="s">
        <v>158</v>
      </c>
    </row>
    <row r="73" spans="1:26" x14ac:dyDescent="0.2">
      <c r="A73" s="7">
        <v>3880</v>
      </c>
      <c r="B73" t="s">
        <v>117</v>
      </c>
      <c r="D73" s="6"/>
      <c r="E73" s="5"/>
      <c r="F73" s="5">
        <f t="shared" si="9"/>
        <v>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5">
        <f t="shared" si="10"/>
        <v>0</v>
      </c>
      <c r="T73" s="5">
        <f t="shared" si="11"/>
        <v>0</v>
      </c>
      <c r="U73" s="8" t="s">
        <v>158</v>
      </c>
    </row>
    <row r="74" spans="1:26" x14ac:dyDescent="0.2">
      <c r="A74" s="7">
        <v>3881</v>
      </c>
      <c r="B74" t="s">
        <v>127</v>
      </c>
      <c r="D74" s="6"/>
      <c r="E74" s="5"/>
      <c r="F74" s="5">
        <f t="shared" si="9"/>
        <v>0</v>
      </c>
      <c r="G74" s="15"/>
      <c r="H74" s="15">
        <v>1154.71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5">
        <f t="shared" si="10"/>
        <v>1154.71</v>
      </c>
      <c r="T74" s="5">
        <f t="shared" si="11"/>
        <v>-1154.71</v>
      </c>
      <c r="U74" s="8" t="s">
        <v>158</v>
      </c>
    </row>
    <row r="75" spans="1:26" x14ac:dyDescent="0.2">
      <c r="A75" s="7">
        <v>3890</v>
      </c>
      <c r="B75" t="s">
        <v>118</v>
      </c>
      <c r="D75" s="6">
        <v>13900</v>
      </c>
      <c r="E75" s="5"/>
      <c r="F75" s="5">
        <f t="shared" si="9"/>
        <v>13900</v>
      </c>
      <c r="G75" s="15"/>
      <c r="H75" s="15"/>
      <c r="I75" s="15"/>
      <c r="J75" s="15"/>
      <c r="K75" s="15"/>
      <c r="L75" s="15"/>
      <c r="M75" s="15"/>
      <c r="N75" s="15"/>
      <c r="O75" s="78"/>
      <c r="P75" s="15"/>
      <c r="Q75" s="15"/>
      <c r="R75" s="15"/>
      <c r="S75" s="5">
        <f t="shared" si="10"/>
        <v>0</v>
      </c>
      <c r="T75" s="5">
        <f t="shared" si="11"/>
        <v>13900</v>
      </c>
      <c r="U75" s="8" t="s">
        <v>158</v>
      </c>
    </row>
    <row r="76" spans="1:26" x14ac:dyDescent="0.2">
      <c r="A76" s="7">
        <v>3900</v>
      </c>
      <c r="B76" t="s">
        <v>317</v>
      </c>
      <c r="D76" s="6"/>
      <c r="E76" s="6">
        <v>0</v>
      </c>
      <c r="F76" s="5">
        <f t="shared" si="9"/>
        <v>0</v>
      </c>
      <c r="G76" s="15"/>
      <c r="H76" s="15"/>
      <c r="I76" s="15"/>
      <c r="J76" s="15"/>
      <c r="K76" s="15"/>
      <c r="L76" s="15"/>
      <c r="M76" s="15"/>
      <c r="N76" s="15"/>
      <c r="O76" s="78"/>
      <c r="P76" s="15"/>
      <c r="Q76" s="15"/>
      <c r="R76" s="15"/>
      <c r="S76" s="5">
        <f>SUM(G76:R76)</f>
        <v>0</v>
      </c>
      <c r="T76" s="5">
        <f>F76-S76</f>
        <v>0</v>
      </c>
      <c r="U76" s="8" t="s">
        <v>158</v>
      </c>
    </row>
    <row r="77" spans="1:26" x14ac:dyDescent="0.2">
      <c r="A77" s="7">
        <v>3910</v>
      </c>
      <c r="B77" s="67" t="s">
        <v>298</v>
      </c>
      <c r="D77" s="19">
        <v>60000</v>
      </c>
      <c r="E77" s="10"/>
      <c r="F77" s="10">
        <f t="shared" si="9"/>
        <v>60000</v>
      </c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0">
        <f>SUM(G77:R77)</f>
        <v>0</v>
      </c>
      <c r="T77" s="10">
        <f t="shared" si="11"/>
        <v>60000</v>
      </c>
      <c r="U77" s="8" t="s">
        <v>158</v>
      </c>
    </row>
    <row r="78" spans="1:26" x14ac:dyDescent="0.2">
      <c r="D78" s="5"/>
      <c r="E78" s="5"/>
      <c r="F78" s="5">
        <f>D78+E78</f>
        <v>0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5"/>
      <c r="T78" s="5"/>
    </row>
    <row r="79" spans="1:26" x14ac:dyDescent="0.2">
      <c r="A79" s="1" t="s">
        <v>119</v>
      </c>
      <c r="D79" s="10">
        <f t="shared" ref="D79:I79" si="12">SUM(D67:D77)</f>
        <v>113900</v>
      </c>
      <c r="E79" s="10">
        <f t="shared" si="12"/>
        <v>0</v>
      </c>
      <c r="F79" s="10">
        <f t="shared" si="12"/>
        <v>113900</v>
      </c>
      <c r="G79" s="10">
        <f t="shared" si="12"/>
        <v>0</v>
      </c>
      <c r="H79" s="10">
        <f t="shared" si="12"/>
        <v>1154.71</v>
      </c>
      <c r="I79" s="10">
        <f t="shared" si="12"/>
        <v>0</v>
      </c>
      <c r="J79" s="10"/>
      <c r="K79" s="10">
        <f t="shared" ref="K79:Q79" si="13">SUM(K67:K77)</f>
        <v>0</v>
      </c>
      <c r="L79" s="10">
        <f t="shared" si="13"/>
        <v>0</v>
      </c>
      <c r="M79" s="10">
        <f t="shared" si="13"/>
        <v>0</v>
      </c>
      <c r="N79" s="10">
        <f t="shared" si="13"/>
        <v>0</v>
      </c>
      <c r="O79" s="10">
        <f t="shared" si="13"/>
        <v>0</v>
      </c>
      <c r="P79" s="10">
        <f t="shared" si="13"/>
        <v>0</v>
      </c>
      <c r="Q79" s="10">
        <f t="shared" si="13"/>
        <v>0</v>
      </c>
      <c r="R79" s="10"/>
      <c r="S79" s="10">
        <f>SUM(S67:S77)</f>
        <v>1154.71</v>
      </c>
      <c r="T79" s="10">
        <f>SUM(T67:T77)</f>
        <v>112745.29000000001</v>
      </c>
      <c r="U79" s="45">
        <f>S79/F79</f>
        <v>1.0137928007023705E-2</v>
      </c>
    </row>
    <row r="80" spans="1:26" x14ac:dyDescent="0.2">
      <c r="A80" s="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8"/>
    </row>
    <row r="81" spans="1:21" x14ac:dyDescent="0.2">
      <c r="A81" s="67">
        <v>4997</v>
      </c>
      <c r="B81" t="s">
        <v>296</v>
      </c>
      <c r="D81" s="5"/>
      <c r="E81" s="5"/>
      <c r="F81" s="5"/>
      <c r="G81" s="5"/>
      <c r="H81" s="5"/>
      <c r="I81" s="5"/>
      <c r="J81" s="5"/>
      <c r="K81" s="5">
        <v>0</v>
      </c>
      <c r="L81" s="5">
        <v>0</v>
      </c>
      <c r="M81" s="5"/>
      <c r="N81" s="5">
        <v>0</v>
      </c>
      <c r="O81" s="5">
        <v>0</v>
      </c>
      <c r="P81" s="5"/>
      <c r="Q81" s="5"/>
      <c r="R81" s="5"/>
      <c r="S81" s="5">
        <f>SUM(G81:R81)</f>
        <v>0</v>
      </c>
      <c r="T81" s="5"/>
      <c r="U81" s="8"/>
    </row>
    <row r="82" spans="1:21" x14ac:dyDescent="0.2">
      <c r="D82" s="5"/>
      <c r="E82" s="5"/>
      <c r="F82" s="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5"/>
      <c r="T82" s="5"/>
    </row>
    <row r="83" spans="1:21" x14ac:dyDescent="0.2">
      <c r="A83" s="1" t="s">
        <v>15</v>
      </c>
      <c r="D83" s="10">
        <f>+D79+D63+D53+D50+D43+D35+D30+D18</f>
        <v>568445.65999999992</v>
      </c>
      <c r="E83" s="10">
        <f>+E79+E63+E53+E50+E43+E35+E30+E18</f>
        <v>0</v>
      </c>
      <c r="F83" s="10">
        <f>+D83+E83</f>
        <v>568445.65999999992</v>
      </c>
      <c r="G83" s="10">
        <f>G18+G30+G35+G43+G50+G53+G63+G79</f>
        <v>6800.26</v>
      </c>
      <c r="H83" s="10">
        <f>H18+H30+H35+H43+H50+H53+H63+H79</f>
        <v>305062.64</v>
      </c>
      <c r="I83" s="10">
        <f>I18+I30+I35+I43+I50+I53+I63+I79</f>
        <v>0</v>
      </c>
      <c r="J83" s="10">
        <f>J18+J30+J35+J43+J50+J53+J63+J79+J81</f>
        <v>0</v>
      </c>
      <c r="K83" s="10">
        <f>K18+K30+K35+K43+K50+K53+K63+K79</f>
        <v>0</v>
      </c>
      <c r="L83" s="10">
        <f>L18+L30+L35+L43+L50+L53+L63+L79</f>
        <v>0</v>
      </c>
      <c r="M83" s="10">
        <f>M18+M30+M35+M43+M50+M53+M63+M79</f>
        <v>0</v>
      </c>
      <c r="N83" s="10">
        <f>N18+N30+N35+N43+N50+N53+N63+N79+N81</f>
        <v>0</v>
      </c>
      <c r="O83" s="10">
        <f>O18+O30+O35+O43+O50+O53+O63+O79</f>
        <v>0</v>
      </c>
      <c r="P83" s="10">
        <f>P18+P30+P35+P43+P50+P53+P63+P79</f>
        <v>0</v>
      </c>
      <c r="Q83" s="10">
        <f>Q18+Q30+Q35+Q43+Q50+Q53+Q63+Q79</f>
        <v>0</v>
      </c>
      <c r="R83" s="10">
        <f>R18+R30+R35+R43+R50+R53+R63+R79</f>
        <v>0</v>
      </c>
      <c r="S83" s="10">
        <f>S18+S30+S35+S43+S50+S53+S63+S79+S81</f>
        <v>311862.90000000002</v>
      </c>
      <c r="T83" s="10">
        <f>T18+T30+T35+T43+T50+T79+T63</f>
        <v>256582.76</v>
      </c>
      <c r="U83" s="45">
        <f>S83/F83</f>
        <v>0.54862394410751603</v>
      </c>
    </row>
    <row r="84" spans="1:21" x14ac:dyDescent="0.2">
      <c r="D84" s="5"/>
      <c r="E84" s="5"/>
      <c r="F84" s="5"/>
      <c r="G84" s="15"/>
      <c r="H84" s="15"/>
      <c r="I84" s="15"/>
      <c r="J84" s="15"/>
      <c r="K84" s="15"/>
      <c r="L84" s="15"/>
      <c r="M84" s="15"/>
      <c r="N84" s="15" t="s">
        <v>126</v>
      </c>
      <c r="O84" s="15"/>
      <c r="P84" s="15"/>
      <c r="Q84" s="15"/>
      <c r="R84" s="15"/>
      <c r="S84" s="5"/>
      <c r="T84" s="5"/>
    </row>
    <row r="85" spans="1:21" ht="15" x14ac:dyDescent="0.35">
      <c r="A85" s="12" t="s">
        <v>251</v>
      </c>
      <c r="D85" s="66">
        <v>9803.2099999999991</v>
      </c>
      <c r="E85" s="66"/>
      <c r="F85" s="66">
        <f>+E85+D85</f>
        <v>9803.2099999999991</v>
      </c>
      <c r="G85" s="78"/>
      <c r="H85" s="72"/>
      <c r="I85" s="72"/>
      <c r="J85" s="78"/>
      <c r="K85" s="72"/>
      <c r="L85" s="72"/>
      <c r="M85" s="72"/>
      <c r="N85" s="72"/>
      <c r="O85" s="72"/>
      <c r="P85" s="72"/>
      <c r="Q85" s="72"/>
      <c r="R85" s="72"/>
      <c r="S85" s="10">
        <f>S20+S32+S37+S45+S52+S55+S65+S81+S83</f>
        <v>311862.90000000002</v>
      </c>
      <c r="T85" s="73"/>
      <c r="U85" s="8"/>
    </row>
    <row r="86" spans="1:21" ht="15" x14ac:dyDescent="0.35">
      <c r="A86" s="12"/>
      <c r="D86" s="66"/>
      <c r="E86" s="66"/>
      <c r="F86" s="66"/>
      <c r="G86" s="78"/>
      <c r="H86" s="72"/>
      <c r="I86" s="72"/>
      <c r="J86" s="78"/>
      <c r="K86" s="72"/>
      <c r="L86" s="72"/>
      <c r="M86" s="72"/>
      <c r="N86" s="72"/>
      <c r="O86" s="72"/>
      <c r="P86" s="72"/>
      <c r="Q86" s="72"/>
      <c r="R86" s="72"/>
      <c r="S86" s="5"/>
      <c r="T86" s="73"/>
      <c r="U86" s="8"/>
    </row>
    <row r="87" spans="1:21" x14ac:dyDescent="0.2">
      <c r="A87" s="55"/>
      <c r="D87" s="5" t="s">
        <v>126</v>
      </c>
      <c r="E87" s="5"/>
      <c r="F87" s="5" t="s">
        <v>126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5"/>
      <c r="T87" s="5"/>
      <c r="U87" s="8"/>
    </row>
    <row r="88" spans="1:21" x14ac:dyDescent="0.2">
      <c r="A88" s="12" t="s">
        <v>157</v>
      </c>
      <c r="D88" s="74">
        <f>+D83+D85</f>
        <v>578248.86999999988</v>
      </c>
      <c r="E88" s="74">
        <f>+E85+E83</f>
        <v>0</v>
      </c>
      <c r="F88" s="74">
        <f>+F83+F85</f>
        <v>578248.86999999988</v>
      </c>
      <c r="G88" s="74"/>
      <c r="H88" s="74" t="e">
        <f>+H83+H85+#REF!</f>
        <v>#REF!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4">
        <f>+S83+S85</f>
        <v>623725.80000000005</v>
      </c>
      <c r="T88" s="74">
        <f>+T83+T85</f>
        <v>256582.76</v>
      </c>
      <c r="U88" s="8"/>
    </row>
    <row r="89" spans="1:21" x14ac:dyDescent="0.2"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5"/>
      <c r="T89" s="5"/>
    </row>
    <row r="90" spans="1:21" hidden="1" x14ac:dyDescent="0.2">
      <c r="A90" s="31" t="s">
        <v>163</v>
      </c>
      <c r="F90" s="15" t="s">
        <v>168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8"/>
    </row>
    <row r="91" spans="1:21" hidden="1" x14ac:dyDescent="0.2">
      <c r="B91" t="s">
        <v>159</v>
      </c>
      <c r="D91" s="5"/>
      <c r="E91" s="5"/>
      <c r="F91" s="15">
        <v>17.510000000000002</v>
      </c>
      <c r="G91" s="15">
        <v>313.61</v>
      </c>
      <c r="H91" s="15">
        <v>156.69</v>
      </c>
      <c r="I91" s="15">
        <v>355.17</v>
      </c>
      <c r="J91" s="15">
        <v>365.98</v>
      </c>
      <c r="K91" s="15">
        <v>305.31</v>
      </c>
      <c r="L91" s="15">
        <v>273.89</v>
      </c>
      <c r="M91" s="15">
        <v>118.98</v>
      </c>
      <c r="N91" s="15"/>
      <c r="O91" s="15"/>
      <c r="P91" s="15"/>
      <c r="Q91" s="15"/>
      <c r="R91" s="15"/>
      <c r="S91" s="5">
        <f>SUM(G91:R91)</f>
        <v>1889.63</v>
      </c>
      <c r="T91" s="5"/>
    </row>
    <row r="92" spans="1:21" hidden="1" x14ac:dyDescent="0.2">
      <c r="B92" t="s">
        <v>160</v>
      </c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5">
        <f>SUM(G92:R92)</f>
        <v>0</v>
      </c>
    </row>
    <row r="93" spans="1:21" hidden="1" x14ac:dyDescent="0.2">
      <c r="B93" t="s">
        <v>161</v>
      </c>
      <c r="F93" s="15">
        <v>250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5">
        <f>SUM(G93:R93)</f>
        <v>0</v>
      </c>
    </row>
    <row r="94" spans="1:21" hidden="1" x14ac:dyDescent="0.2">
      <c r="B94" t="s">
        <v>162</v>
      </c>
      <c r="F94" s="15">
        <v>525</v>
      </c>
      <c r="G94" s="15">
        <v>65</v>
      </c>
      <c r="H94" s="15">
        <v>350</v>
      </c>
      <c r="I94" s="15">
        <v>135</v>
      </c>
      <c r="J94" s="15">
        <v>4250</v>
      </c>
      <c r="K94" s="15">
        <v>425</v>
      </c>
      <c r="L94" s="15">
        <v>752</v>
      </c>
      <c r="M94" s="15">
        <v>806</v>
      </c>
      <c r="N94" s="15"/>
      <c r="O94" s="15"/>
      <c r="P94" s="15"/>
      <c r="Q94" s="15"/>
      <c r="R94" s="15"/>
      <c r="S94" s="5">
        <f>SUM(G94:R94)</f>
        <v>6783</v>
      </c>
    </row>
    <row r="95" spans="1:21" ht="15" hidden="1" x14ac:dyDescent="0.35">
      <c r="B95" t="s">
        <v>165</v>
      </c>
      <c r="F95" s="72">
        <v>203</v>
      </c>
      <c r="G95" s="85"/>
      <c r="H95" s="72">
        <v>75</v>
      </c>
      <c r="I95" s="72">
        <v>150</v>
      </c>
      <c r="J95" s="72">
        <v>50</v>
      </c>
      <c r="K95" s="72">
        <v>75</v>
      </c>
      <c r="L95" s="85"/>
      <c r="M95" s="72">
        <v>206</v>
      </c>
      <c r="N95" s="72"/>
      <c r="O95" s="72"/>
      <c r="P95" s="72"/>
      <c r="Q95" s="72"/>
      <c r="R95" s="72"/>
      <c r="S95" s="66">
        <f>SUM(G95:R95)</f>
        <v>556</v>
      </c>
    </row>
    <row r="96" spans="1:21" hidden="1" x14ac:dyDescent="0.2"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5"/>
    </row>
    <row r="97" spans="1:20" hidden="1" x14ac:dyDescent="0.2">
      <c r="B97" t="s">
        <v>164</v>
      </c>
      <c r="F97" s="15">
        <f>+SUM(F91:F95)</f>
        <v>995.51</v>
      </c>
      <c r="G97" s="15">
        <f>+SUM(G91:G95)</f>
        <v>378.61</v>
      </c>
      <c r="H97" s="15">
        <f>+SUM(H91:H95)</f>
        <v>581.69000000000005</v>
      </c>
      <c r="I97" s="15">
        <f>+SUM(I91:I95)</f>
        <v>640.17000000000007</v>
      </c>
      <c r="J97" s="15">
        <f>+SUM(J91:J95)</f>
        <v>4665.9799999999996</v>
      </c>
      <c r="K97" s="15">
        <f t="shared" ref="K97:S97" si="14">+SUM(K91:K95)</f>
        <v>805.31</v>
      </c>
      <c r="L97" s="15">
        <f t="shared" si="14"/>
        <v>1025.8899999999999</v>
      </c>
      <c r="M97" s="15">
        <f t="shared" si="14"/>
        <v>1130.98</v>
      </c>
      <c r="N97" s="15">
        <f t="shared" si="14"/>
        <v>0</v>
      </c>
      <c r="O97" s="15">
        <f t="shared" si="14"/>
        <v>0</v>
      </c>
      <c r="P97" s="15">
        <f t="shared" si="14"/>
        <v>0</v>
      </c>
      <c r="Q97" s="15">
        <f t="shared" si="14"/>
        <v>0</v>
      </c>
      <c r="R97" s="15">
        <f t="shared" si="14"/>
        <v>0</v>
      </c>
      <c r="S97" s="15">
        <f t="shared" si="14"/>
        <v>9228.630000000001</v>
      </c>
    </row>
    <row r="98" spans="1:20" hidden="1" x14ac:dyDescent="0.2"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20" hidden="1" x14ac:dyDescent="0.2"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20" x14ac:dyDescent="0.2">
      <c r="A100" s="67"/>
      <c r="B100" s="67"/>
      <c r="G100" s="15"/>
      <c r="H100" s="15"/>
      <c r="I100" s="15"/>
      <c r="J100" s="15"/>
      <c r="K100" s="15"/>
      <c r="L100" s="15"/>
      <c r="N100" s="15"/>
      <c r="O100" s="15"/>
      <c r="P100" s="15"/>
      <c r="Q100" s="15"/>
      <c r="R100" s="15"/>
      <c r="S100" s="15"/>
    </row>
    <row r="101" spans="1:20" x14ac:dyDescent="0.2">
      <c r="B101" s="1"/>
      <c r="C101" s="1"/>
      <c r="D101" s="51"/>
      <c r="G101" s="15"/>
      <c r="H101" s="15"/>
      <c r="I101" s="15"/>
      <c r="J101" s="15"/>
      <c r="K101" s="15"/>
      <c r="L101" s="15"/>
      <c r="N101" s="15"/>
      <c r="O101" s="15"/>
      <c r="P101" s="15"/>
      <c r="Q101" s="15"/>
      <c r="R101" s="15"/>
      <c r="S101" s="15"/>
    </row>
    <row r="102" spans="1:20" x14ac:dyDescent="0.2">
      <c r="B102" s="1"/>
      <c r="C102" s="1"/>
      <c r="D102" s="51"/>
      <c r="G102" s="15"/>
      <c r="H102" s="15"/>
      <c r="I102" s="15"/>
      <c r="J102" s="15"/>
      <c r="K102" s="15"/>
      <c r="L102" s="15"/>
      <c r="N102" s="15"/>
      <c r="O102" s="112"/>
      <c r="P102" s="112"/>
      <c r="Q102" s="112"/>
      <c r="R102" s="112"/>
      <c r="S102" s="112"/>
      <c r="T102" s="52"/>
    </row>
    <row r="103" spans="1:20" x14ac:dyDescent="0.2">
      <c r="G103" s="15"/>
      <c r="H103" s="15"/>
      <c r="I103" s="15"/>
      <c r="J103" s="15"/>
      <c r="K103" s="15"/>
      <c r="L103" s="15"/>
      <c r="N103" s="15"/>
      <c r="O103" s="15"/>
      <c r="P103" s="15"/>
      <c r="Q103" s="15"/>
      <c r="R103" s="15"/>
      <c r="S103" s="15"/>
    </row>
    <row r="104" spans="1:20" x14ac:dyDescent="0.2"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20" x14ac:dyDescent="0.2"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20" x14ac:dyDescent="0.2"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20" x14ac:dyDescent="0.2"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20" x14ac:dyDescent="0.2"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20" x14ac:dyDescent="0.2"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20" x14ac:dyDescent="0.2"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20" x14ac:dyDescent="0.2"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20" x14ac:dyDescent="0.2"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7:18" x14ac:dyDescent="0.2"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7:18" x14ac:dyDescent="0.2"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7:18" x14ac:dyDescent="0.2"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7:18" x14ac:dyDescent="0.2"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7:18" x14ac:dyDescent="0.2"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7:18" x14ac:dyDescent="0.2"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7:18" x14ac:dyDescent="0.2"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7:18" x14ac:dyDescent="0.2"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7:18" x14ac:dyDescent="0.2"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7:18" x14ac:dyDescent="0.2"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7:18" x14ac:dyDescent="0.2"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7:18" x14ac:dyDescent="0.2"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7:18" x14ac:dyDescent="0.2"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7:18" x14ac:dyDescent="0.2"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7:18" x14ac:dyDescent="0.2"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7:18" x14ac:dyDescent="0.2"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7:18" x14ac:dyDescent="0.2"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7:18" x14ac:dyDescent="0.2"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7:18" x14ac:dyDescent="0.2"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7:18" x14ac:dyDescent="0.2"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7:18" x14ac:dyDescent="0.2"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7:18" x14ac:dyDescent="0.2"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7:18" x14ac:dyDescent="0.2"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7:18" x14ac:dyDescent="0.2"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7:18" x14ac:dyDescent="0.2"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7:18" x14ac:dyDescent="0.2"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7:18" x14ac:dyDescent="0.2"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7:18" x14ac:dyDescent="0.2"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7:18" x14ac:dyDescent="0.2"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7:18" x14ac:dyDescent="0.2"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7:18" x14ac:dyDescent="0.2"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7:18" x14ac:dyDescent="0.2"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7:18" x14ac:dyDescent="0.2"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7:18" x14ac:dyDescent="0.2"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7:18" x14ac:dyDescent="0.2"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7:18" x14ac:dyDescent="0.2"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7:18" x14ac:dyDescent="0.2"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7:18" x14ac:dyDescent="0.2"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7:18" x14ac:dyDescent="0.2"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7:18" x14ac:dyDescent="0.2"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7:18" x14ac:dyDescent="0.2"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7:18" x14ac:dyDescent="0.2"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7:18" x14ac:dyDescent="0.2"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7:18" x14ac:dyDescent="0.2"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7:18" x14ac:dyDescent="0.2"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7:18" x14ac:dyDescent="0.2"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7:18" x14ac:dyDescent="0.2"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7:18" x14ac:dyDescent="0.2"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7:18" x14ac:dyDescent="0.2"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7:18" x14ac:dyDescent="0.2"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7:18" x14ac:dyDescent="0.2"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7:18" x14ac:dyDescent="0.2"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7:18" x14ac:dyDescent="0.2"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7:18" x14ac:dyDescent="0.2"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7:18" x14ac:dyDescent="0.2"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7:18" x14ac:dyDescent="0.2"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7:18" x14ac:dyDescent="0.2"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7:18" x14ac:dyDescent="0.2"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7:18" x14ac:dyDescent="0.2"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7:18" x14ac:dyDescent="0.2"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7:18" x14ac:dyDescent="0.2"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7:18" x14ac:dyDescent="0.2"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7:18" x14ac:dyDescent="0.2"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7:18" x14ac:dyDescent="0.2"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7:18" x14ac:dyDescent="0.2"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7:18" x14ac:dyDescent="0.2"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7:18" x14ac:dyDescent="0.2"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7:18" x14ac:dyDescent="0.2"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7:18" x14ac:dyDescent="0.2"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7:18" x14ac:dyDescent="0.2"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7:18" x14ac:dyDescent="0.2"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7:18" x14ac:dyDescent="0.2"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7:18" x14ac:dyDescent="0.2"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7:18" x14ac:dyDescent="0.2"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7:18" x14ac:dyDescent="0.2"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7:18" x14ac:dyDescent="0.2"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7:18" x14ac:dyDescent="0.2"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7:18" x14ac:dyDescent="0.2"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7:18" x14ac:dyDescent="0.2"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7:18" x14ac:dyDescent="0.2"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7:18" x14ac:dyDescent="0.2"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7:18" x14ac:dyDescent="0.2"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7:18" x14ac:dyDescent="0.2"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7:18" x14ac:dyDescent="0.2"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7:18" x14ac:dyDescent="0.2"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7:18" x14ac:dyDescent="0.2"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7:18" x14ac:dyDescent="0.2"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7:18" x14ac:dyDescent="0.2"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7:18" x14ac:dyDescent="0.2"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7:18" x14ac:dyDescent="0.2"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7:18" x14ac:dyDescent="0.2"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7:18" x14ac:dyDescent="0.2"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7:18" x14ac:dyDescent="0.2"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7:18" x14ac:dyDescent="0.2"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7:18" x14ac:dyDescent="0.2"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7:18" x14ac:dyDescent="0.2"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7:18" x14ac:dyDescent="0.2"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7:18" x14ac:dyDescent="0.2"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7:18" x14ac:dyDescent="0.2"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7:18" x14ac:dyDescent="0.2"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7:18" x14ac:dyDescent="0.2"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7:18" x14ac:dyDescent="0.2"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7:18" x14ac:dyDescent="0.2"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7:18" x14ac:dyDescent="0.2"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7:18" x14ac:dyDescent="0.2"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7:18" x14ac:dyDescent="0.2"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7:18" x14ac:dyDescent="0.2"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7:18" x14ac:dyDescent="0.2"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7:18" x14ac:dyDescent="0.2"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7:18" x14ac:dyDescent="0.2"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7:18" x14ac:dyDescent="0.2"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7:18" x14ac:dyDescent="0.2"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7:18" x14ac:dyDescent="0.2"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7:18" x14ac:dyDescent="0.2"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7:18" x14ac:dyDescent="0.2"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7:18" x14ac:dyDescent="0.2"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7:18" x14ac:dyDescent="0.2"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7:18" x14ac:dyDescent="0.2"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7:18" x14ac:dyDescent="0.2"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7:18" x14ac:dyDescent="0.2"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7:18" x14ac:dyDescent="0.2"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7:18" x14ac:dyDescent="0.2"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7:18" x14ac:dyDescent="0.2"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7:18" x14ac:dyDescent="0.2"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7:18" x14ac:dyDescent="0.2"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7:18" x14ac:dyDescent="0.2"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7:18" x14ac:dyDescent="0.2"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7:18" x14ac:dyDescent="0.2"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7:18" x14ac:dyDescent="0.2"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7:18" x14ac:dyDescent="0.2"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7:18" x14ac:dyDescent="0.2"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7:18" x14ac:dyDescent="0.2"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7:18" x14ac:dyDescent="0.2"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7:18" x14ac:dyDescent="0.2"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7:18" x14ac:dyDescent="0.2"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7:18" x14ac:dyDescent="0.2"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7:18" x14ac:dyDescent="0.2"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7:18" x14ac:dyDescent="0.2"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7:18" x14ac:dyDescent="0.2"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7:18" x14ac:dyDescent="0.2"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7:18" x14ac:dyDescent="0.2"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7:18" x14ac:dyDescent="0.2"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7:18" x14ac:dyDescent="0.2"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7:18" x14ac:dyDescent="0.2"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7:18" x14ac:dyDescent="0.2"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7:18" x14ac:dyDescent="0.2"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7:18" x14ac:dyDescent="0.2"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7:18" x14ac:dyDescent="0.2"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7:18" x14ac:dyDescent="0.2"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7:18" x14ac:dyDescent="0.2"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7:18" x14ac:dyDescent="0.2"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7:18" x14ac:dyDescent="0.2"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7:18" x14ac:dyDescent="0.2"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7:18" x14ac:dyDescent="0.2"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7:18" x14ac:dyDescent="0.2"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7:18" x14ac:dyDescent="0.2"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7:18" x14ac:dyDescent="0.2"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7:18" x14ac:dyDescent="0.2"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7:18" x14ac:dyDescent="0.2"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7:18" x14ac:dyDescent="0.2"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7:18" x14ac:dyDescent="0.2"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7:18" x14ac:dyDescent="0.2"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7:18" x14ac:dyDescent="0.2"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7:18" x14ac:dyDescent="0.2"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7:18" x14ac:dyDescent="0.2"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7:18" x14ac:dyDescent="0.2"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7:18" x14ac:dyDescent="0.2"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7:18" x14ac:dyDescent="0.2"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7:18" x14ac:dyDescent="0.2"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7:18" x14ac:dyDescent="0.2"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7:18" x14ac:dyDescent="0.2"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7:18" x14ac:dyDescent="0.2"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7:18" x14ac:dyDescent="0.2"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7:18" x14ac:dyDescent="0.2"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7:18" x14ac:dyDescent="0.2"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7:18" x14ac:dyDescent="0.2"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7:18" x14ac:dyDescent="0.2"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7:18" x14ac:dyDescent="0.2"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7:18" x14ac:dyDescent="0.2"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7:18" x14ac:dyDescent="0.2"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7:18" x14ac:dyDescent="0.2"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7:18" x14ac:dyDescent="0.2"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7:18" x14ac:dyDescent="0.2"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7:18" x14ac:dyDescent="0.2"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7:18" x14ac:dyDescent="0.2"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7:18" x14ac:dyDescent="0.2"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7:18" x14ac:dyDescent="0.2"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7:18" x14ac:dyDescent="0.2"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7:18" x14ac:dyDescent="0.2"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7:18" x14ac:dyDescent="0.2"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7:18" x14ac:dyDescent="0.2"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7:18" x14ac:dyDescent="0.2"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7:18" x14ac:dyDescent="0.2"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7:18" x14ac:dyDescent="0.2"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7:18" x14ac:dyDescent="0.2"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7:18" x14ac:dyDescent="0.2"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7:18" x14ac:dyDescent="0.2"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7:18" x14ac:dyDescent="0.2"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7:18" x14ac:dyDescent="0.2"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7:18" x14ac:dyDescent="0.2"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7:18" x14ac:dyDescent="0.2"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7:18" x14ac:dyDescent="0.2"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7:18" x14ac:dyDescent="0.2"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7:18" x14ac:dyDescent="0.2"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7:18" x14ac:dyDescent="0.2"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7:18" x14ac:dyDescent="0.2"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7:18" x14ac:dyDescent="0.2"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7:18" x14ac:dyDescent="0.2"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7:18" x14ac:dyDescent="0.2"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7:18" x14ac:dyDescent="0.2"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7:18" x14ac:dyDescent="0.2"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7:18" x14ac:dyDescent="0.2"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7:18" x14ac:dyDescent="0.2"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7:18" x14ac:dyDescent="0.2"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7:18" x14ac:dyDescent="0.2"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7:18" x14ac:dyDescent="0.2"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7:18" x14ac:dyDescent="0.2"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7:18" x14ac:dyDescent="0.2"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7:18" x14ac:dyDescent="0.2"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7:18" x14ac:dyDescent="0.2"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7:18" x14ac:dyDescent="0.2"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7:18" x14ac:dyDescent="0.2"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7:18" x14ac:dyDescent="0.2"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7:18" x14ac:dyDescent="0.2"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7:18" x14ac:dyDescent="0.2"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7:18" x14ac:dyDescent="0.2"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7:18" x14ac:dyDescent="0.2"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7:18" x14ac:dyDescent="0.2"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7:18" x14ac:dyDescent="0.2"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7:18" x14ac:dyDescent="0.2"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7:18" x14ac:dyDescent="0.2"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7:18" x14ac:dyDescent="0.2"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7:18" x14ac:dyDescent="0.2"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7:18" x14ac:dyDescent="0.2"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7:18" x14ac:dyDescent="0.2"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7:18" x14ac:dyDescent="0.2"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7:18" x14ac:dyDescent="0.2"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7:18" x14ac:dyDescent="0.2"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7:18" x14ac:dyDescent="0.2"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7:18" x14ac:dyDescent="0.2"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7:18" x14ac:dyDescent="0.2"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7:18" x14ac:dyDescent="0.2"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7:18" x14ac:dyDescent="0.2"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7:18" x14ac:dyDescent="0.2"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7:18" x14ac:dyDescent="0.2"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</sheetData>
  <mergeCells count="2">
    <mergeCell ref="D5:F5"/>
    <mergeCell ref="S5:T5"/>
  </mergeCells>
  <phoneticPr fontId="0" type="noConversion"/>
  <printOptions horizontalCentered="1" gridLines="1"/>
  <pageMargins left="0.47" right="0.28000000000000003" top="0.38" bottom="0.67" header="0.19" footer="0.28999999999999998"/>
  <pageSetup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38"/>
  <sheetViews>
    <sheetView workbookViewId="0">
      <pane xSplit="3" ySplit="7" topLeftCell="D106" activePane="bottomRight" state="frozen"/>
      <selection activeCell="K28" sqref="K28"/>
      <selection pane="topRight" activeCell="K28" sqref="K28"/>
      <selection pane="bottomLeft" activeCell="K28" sqref="K28"/>
      <selection pane="bottomRight" activeCell="H135" sqref="H135"/>
    </sheetView>
  </sheetViews>
  <sheetFormatPr defaultRowHeight="12.75" x14ac:dyDescent="0.2"/>
  <cols>
    <col min="1" max="1" width="9.28515625" bestFit="1" customWidth="1"/>
    <col min="3" max="3" width="23.28515625" customWidth="1"/>
    <col min="4" max="4" width="13" customWidth="1"/>
    <col min="5" max="5" width="12" customWidth="1"/>
    <col min="6" max="6" width="13.140625" customWidth="1"/>
    <col min="7" max="7" width="11.28515625" customWidth="1"/>
    <col min="8" max="8" width="11.28515625" style="5" customWidth="1"/>
    <col min="9" max="12" width="11.28515625" hidden="1" customWidth="1"/>
    <col min="13" max="13" width="11.42578125" hidden="1" customWidth="1"/>
    <col min="14" max="14" width="12.7109375" hidden="1" customWidth="1"/>
    <col min="15" max="15" width="15.140625" hidden="1" customWidth="1"/>
    <col min="16" max="16" width="13.7109375" hidden="1" customWidth="1"/>
    <col min="17" max="17" width="12" hidden="1" customWidth="1"/>
    <col min="18" max="18" width="14" hidden="1" customWidth="1"/>
    <col min="19" max="19" width="13.42578125" customWidth="1"/>
    <col min="20" max="20" width="13.140625" customWidth="1"/>
    <col min="21" max="21" width="9.28515625" bestFit="1" customWidth="1"/>
    <col min="22" max="22" width="2.42578125" customWidth="1"/>
    <col min="23" max="23" width="17.28515625" customWidth="1"/>
    <col min="24" max="24" width="9.5703125" bestFit="1" customWidth="1"/>
  </cols>
  <sheetData>
    <row r="1" spans="1:23" ht="15.75" x14ac:dyDescent="0.25">
      <c r="A1" s="17" t="s">
        <v>169</v>
      </c>
    </row>
    <row r="2" spans="1:23" ht="15.75" x14ac:dyDescent="0.25">
      <c r="A2" s="17" t="s">
        <v>44</v>
      </c>
      <c r="G2" s="49"/>
      <c r="S2" s="217"/>
      <c r="T2" s="217"/>
    </row>
    <row r="3" spans="1:23" ht="15" x14ac:dyDescent="0.25">
      <c r="A3" s="23" t="s">
        <v>343</v>
      </c>
      <c r="D3" t="s">
        <v>126</v>
      </c>
      <c r="E3" s="49">
        <v>2021</v>
      </c>
      <c r="G3" s="49"/>
      <c r="H3" s="18"/>
      <c r="I3" s="1"/>
      <c r="K3" s="1"/>
      <c r="L3" s="1"/>
      <c r="M3" s="1"/>
      <c r="O3" s="1"/>
      <c r="P3" s="1"/>
      <c r="Q3" s="1"/>
      <c r="R3" s="1"/>
      <c r="S3" s="1" t="s">
        <v>150</v>
      </c>
    </row>
    <row r="4" spans="1:23" x14ac:dyDescent="0.2">
      <c r="D4" s="216" t="s">
        <v>0</v>
      </c>
      <c r="E4" s="216"/>
      <c r="F4" s="216"/>
      <c r="G4" s="41"/>
      <c r="H4" s="80"/>
      <c r="I4" s="54"/>
      <c r="J4" s="54"/>
      <c r="K4" s="54"/>
      <c r="L4" s="49"/>
      <c r="M4" s="49"/>
      <c r="N4" s="49"/>
      <c r="O4" s="49"/>
      <c r="P4" s="49"/>
      <c r="Q4" s="49"/>
      <c r="R4" s="49"/>
      <c r="S4" s="1">
        <v>2021</v>
      </c>
    </row>
    <row r="5" spans="1:23" x14ac:dyDescent="0.2">
      <c r="A5" s="21" t="s">
        <v>10</v>
      </c>
      <c r="D5" s="27" t="s">
        <v>1</v>
      </c>
      <c r="E5" s="27" t="s">
        <v>166</v>
      </c>
      <c r="F5" s="27" t="s">
        <v>2</v>
      </c>
      <c r="G5" s="40" t="s">
        <v>3</v>
      </c>
      <c r="H5" s="81" t="s">
        <v>132</v>
      </c>
      <c r="I5" s="40" t="s">
        <v>133</v>
      </c>
      <c r="J5" s="40" t="s">
        <v>134</v>
      </c>
      <c r="K5" s="40" t="s">
        <v>135</v>
      </c>
      <c r="L5" s="28" t="s">
        <v>136</v>
      </c>
      <c r="M5" s="28" t="s">
        <v>137</v>
      </c>
      <c r="N5" s="28" t="s">
        <v>138</v>
      </c>
      <c r="O5" s="28" t="s">
        <v>140</v>
      </c>
      <c r="P5" s="28" t="s">
        <v>142</v>
      </c>
      <c r="Q5" s="28" t="s">
        <v>145</v>
      </c>
      <c r="R5" s="28" t="s">
        <v>146</v>
      </c>
      <c r="S5" s="28" t="s">
        <v>4</v>
      </c>
      <c r="T5" s="27" t="s">
        <v>5</v>
      </c>
      <c r="U5" s="42" t="s">
        <v>11</v>
      </c>
    </row>
    <row r="6" spans="1:23" ht="15.75" hidden="1" customHeight="1" x14ac:dyDescent="0.2">
      <c r="B6" s="29"/>
    </row>
    <row r="7" spans="1:23" hidden="1" x14ac:dyDescent="0.2">
      <c r="A7" s="21"/>
    </row>
    <row r="8" spans="1:23" ht="15" x14ac:dyDescent="0.25">
      <c r="A8" s="4" t="s">
        <v>45</v>
      </c>
    </row>
    <row r="9" spans="1:23" hidden="1" x14ac:dyDescent="0.2">
      <c r="V9" s="60"/>
      <c r="W9" s="61"/>
    </row>
    <row r="10" spans="1:23" x14ac:dyDescent="0.2">
      <c r="A10" s="7">
        <v>1010.1</v>
      </c>
      <c r="B10" t="s">
        <v>46</v>
      </c>
      <c r="D10" s="5">
        <v>16410</v>
      </c>
      <c r="E10" s="5"/>
      <c r="F10" s="5">
        <f t="shared" ref="F10:F47" si="0">+D10+E10</f>
        <v>16410</v>
      </c>
      <c r="G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>
        <f t="shared" ref="S10:S31" si="1">SUM(G10:R10)</f>
        <v>0</v>
      </c>
      <c r="T10" s="5">
        <f t="shared" ref="T10:T33" si="2">+F10-S10</f>
        <v>16410</v>
      </c>
      <c r="U10" s="8">
        <f t="shared" ref="U10:U26" si="3">S10/F10</f>
        <v>0</v>
      </c>
      <c r="V10" s="60"/>
      <c r="W10" s="60"/>
    </row>
    <row r="11" spans="1:23" x14ac:dyDescent="0.2">
      <c r="A11" s="7">
        <v>1010.4</v>
      </c>
      <c r="B11" t="s">
        <v>46</v>
      </c>
      <c r="D11" s="5">
        <v>500</v>
      </c>
      <c r="E11" s="5"/>
      <c r="F11" s="5">
        <f t="shared" si="0"/>
        <v>500</v>
      </c>
      <c r="G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>
        <f t="shared" si="1"/>
        <v>0</v>
      </c>
      <c r="T11" s="5">
        <f t="shared" si="2"/>
        <v>500</v>
      </c>
      <c r="U11" s="8">
        <f t="shared" si="3"/>
        <v>0</v>
      </c>
      <c r="V11" s="60"/>
      <c r="W11" s="60"/>
    </row>
    <row r="12" spans="1:23" x14ac:dyDescent="0.2">
      <c r="A12" s="7">
        <v>1110.0999999999999</v>
      </c>
      <c r="B12" t="s">
        <v>47</v>
      </c>
      <c r="D12" s="5">
        <v>18941.7</v>
      </c>
      <c r="E12" s="5"/>
      <c r="F12" s="5">
        <f t="shared" si="0"/>
        <v>18941.7</v>
      </c>
      <c r="G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>
        <f t="shared" si="1"/>
        <v>0</v>
      </c>
      <c r="T12" s="5">
        <f t="shared" si="2"/>
        <v>18941.7</v>
      </c>
      <c r="U12" s="8">
        <f t="shared" si="3"/>
        <v>0</v>
      </c>
      <c r="V12" s="60"/>
      <c r="W12" s="60"/>
    </row>
    <row r="13" spans="1:23" x14ac:dyDescent="0.2">
      <c r="A13" s="7">
        <v>1110.1099999999999</v>
      </c>
      <c r="B13" t="s">
        <v>314</v>
      </c>
      <c r="D13" s="5">
        <v>11340</v>
      </c>
      <c r="E13" s="5"/>
      <c r="F13" s="5">
        <f t="shared" si="0"/>
        <v>11340</v>
      </c>
      <c r="G13" s="15">
        <v>1008</v>
      </c>
      <c r="H13" s="5">
        <v>1008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>
        <f t="shared" si="1"/>
        <v>2016</v>
      </c>
      <c r="T13" s="5">
        <f t="shared" si="2"/>
        <v>9324</v>
      </c>
      <c r="U13" s="8">
        <f t="shared" si="3"/>
        <v>0.17777777777777778</v>
      </c>
      <c r="V13" s="60"/>
      <c r="W13" s="60"/>
    </row>
    <row r="14" spans="1:23" x14ac:dyDescent="0.2">
      <c r="A14" s="7">
        <v>1110.1199999999999</v>
      </c>
      <c r="B14" t="s">
        <v>315</v>
      </c>
      <c r="D14" s="5">
        <v>1056</v>
      </c>
      <c r="E14" s="5"/>
      <c r="F14" s="5">
        <f t="shared" si="0"/>
        <v>1056</v>
      </c>
      <c r="G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>
        <f t="shared" si="1"/>
        <v>0</v>
      </c>
      <c r="T14" s="5">
        <f>+F14-S14</f>
        <v>1056</v>
      </c>
      <c r="U14" s="8">
        <f>S14/F14</f>
        <v>0</v>
      </c>
      <c r="V14" s="60"/>
      <c r="W14" s="60"/>
    </row>
    <row r="15" spans="1:23" x14ac:dyDescent="0.2">
      <c r="A15" s="7">
        <v>1110.4000000000001</v>
      </c>
      <c r="B15" t="s">
        <v>47</v>
      </c>
      <c r="D15" s="113">
        <v>5000</v>
      </c>
      <c r="E15" s="6">
        <v>0</v>
      </c>
      <c r="F15" s="113">
        <f t="shared" si="0"/>
        <v>5000</v>
      </c>
      <c r="G15" s="15">
        <v>53.21</v>
      </c>
      <c r="H15" s="113">
        <v>1730.64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>
        <f t="shared" si="1"/>
        <v>1783.8500000000001</v>
      </c>
      <c r="T15" s="113">
        <f t="shared" si="2"/>
        <v>3216.1499999999996</v>
      </c>
      <c r="U15" s="114">
        <f t="shared" si="3"/>
        <v>0.35677000000000003</v>
      </c>
      <c r="V15" s="60"/>
      <c r="W15" s="60"/>
    </row>
    <row r="16" spans="1:23" x14ac:dyDescent="0.2">
      <c r="A16" s="7">
        <v>1110.4100000000001</v>
      </c>
      <c r="B16" t="s">
        <v>47</v>
      </c>
      <c r="D16" s="113"/>
      <c r="E16" s="113"/>
      <c r="F16" s="113">
        <f t="shared" si="0"/>
        <v>0</v>
      </c>
      <c r="G16" s="15"/>
      <c r="H16" s="113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13">
        <f>+F16-S16</f>
        <v>0</v>
      </c>
      <c r="U16" s="114" t="e">
        <f>S16/F16</f>
        <v>#DIV/0!</v>
      </c>
      <c r="V16" s="60"/>
      <c r="W16" s="60"/>
    </row>
    <row r="17" spans="1:23" x14ac:dyDescent="0.2">
      <c r="A17" s="7">
        <v>1220.0999999999999</v>
      </c>
      <c r="B17" t="s">
        <v>48</v>
      </c>
      <c r="D17" s="5">
        <v>11367</v>
      </c>
      <c r="E17" s="5"/>
      <c r="F17" s="5">
        <f t="shared" si="0"/>
        <v>11367</v>
      </c>
      <c r="G17" s="15">
        <v>947.25</v>
      </c>
      <c r="H17" s="5">
        <v>947.25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>
        <f t="shared" si="1"/>
        <v>1894.5</v>
      </c>
      <c r="T17" s="5">
        <f t="shared" si="2"/>
        <v>9472.5</v>
      </c>
      <c r="U17" s="8">
        <f t="shared" si="3"/>
        <v>0.16666666666666666</v>
      </c>
      <c r="V17" s="60"/>
      <c r="W17" s="60"/>
    </row>
    <row r="18" spans="1:23" x14ac:dyDescent="0.2">
      <c r="A18" s="7">
        <v>1220.1199999999999</v>
      </c>
      <c r="B18" t="s">
        <v>318</v>
      </c>
      <c r="D18" s="5"/>
      <c r="E18" s="5">
        <v>0</v>
      </c>
      <c r="F18" s="5">
        <f t="shared" si="0"/>
        <v>0</v>
      </c>
      <c r="G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>
        <f>SUM(G18:R18)</f>
        <v>0</v>
      </c>
      <c r="T18" s="5">
        <f>+F18-S18</f>
        <v>0</v>
      </c>
      <c r="U18" s="8" t="e">
        <f>S18/F18</f>
        <v>#DIV/0!</v>
      </c>
      <c r="V18" s="60"/>
      <c r="W18" s="60"/>
    </row>
    <row r="19" spans="1:23" x14ac:dyDescent="0.2">
      <c r="A19" s="7">
        <v>1220.4000000000001</v>
      </c>
      <c r="B19" t="s">
        <v>48</v>
      </c>
      <c r="D19" s="5">
        <v>500</v>
      </c>
      <c r="E19" s="5"/>
      <c r="F19" s="5">
        <f t="shared" si="0"/>
        <v>500</v>
      </c>
      <c r="G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>
        <f t="shared" si="1"/>
        <v>0</v>
      </c>
      <c r="T19" s="5">
        <f t="shared" si="2"/>
        <v>500</v>
      </c>
      <c r="U19" s="8">
        <f t="shared" si="3"/>
        <v>0</v>
      </c>
      <c r="V19" s="60"/>
      <c r="W19" s="60"/>
    </row>
    <row r="20" spans="1:23" x14ac:dyDescent="0.2">
      <c r="A20" s="7">
        <v>1220.4100000000001</v>
      </c>
      <c r="B20" t="s">
        <v>303</v>
      </c>
      <c r="D20" s="5"/>
      <c r="E20" s="5">
        <v>0</v>
      </c>
      <c r="F20" s="5">
        <f t="shared" si="0"/>
        <v>0</v>
      </c>
      <c r="G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>
        <f t="shared" si="1"/>
        <v>0</v>
      </c>
      <c r="T20" s="113">
        <f>+F20-S20</f>
        <v>0</v>
      </c>
      <c r="U20" s="114" t="e">
        <f>S20/F20</f>
        <v>#DIV/0!</v>
      </c>
      <c r="V20" s="60"/>
      <c r="W20" s="60"/>
    </row>
    <row r="21" spans="1:23" x14ac:dyDescent="0.2">
      <c r="A21" s="7">
        <v>1320.4</v>
      </c>
      <c r="B21" t="s">
        <v>49</v>
      </c>
      <c r="D21" s="5">
        <v>17200</v>
      </c>
      <c r="E21" s="84"/>
      <c r="F21" s="5">
        <f t="shared" si="0"/>
        <v>17200</v>
      </c>
      <c r="G21" s="15">
        <v>359.44</v>
      </c>
      <c r="H21" s="5">
        <v>1389.94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>
        <f t="shared" si="1"/>
        <v>1749.38</v>
      </c>
      <c r="T21" s="5">
        <f t="shared" si="2"/>
        <v>15450.619999999999</v>
      </c>
      <c r="U21" s="8">
        <f t="shared" si="3"/>
        <v>0.10170813953488372</v>
      </c>
      <c r="V21" s="60"/>
      <c r="W21" s="60"/>
    </row>
    <row r="22" spans="1:23" x14ac:dyDescent="0.2">
      <c r="A22" s="7">
        <v>1330.1</v>
      </c>
      <c r="B22" t="s">
        <v>50</v>
      </c>
      <c r="D22" s="6">
        <v>4474.32</v>
      </c>
      <c r="E22" s="5"/>
      <c r="F22" s="5">
        <f t="shared" si="0"/>
        <v>4474.32</v>
      </c>
      <c r="G22" s="15">
        <v>372.86</v>
      </c>
      <c r="H22" s="5">
        <v>372.86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>
        <f t="shared" si="1"/>
        <v>745.72</v>
      </c>
      <c r="T22" s="5">
        <f t="shared" si="2"/>
        <v>3728.5999999999995</v>
      </c>
      <c r="U22" s="8">
        <f t="shared" si="3"/>
        <v>0.16666666666666669</v>
      </c>
      <c r="V22" s="60"/>
      <c r="W22" s="60"/>
    </row>
    <row r="23" spans="1:23" x14ac:dyDescent="0.2">
      <c r="A23" s="7">
        <v>1330.4</v>
      </c>
      <c r="B23" t="s">
        <v>50</v>
      </c>
      <c r="D23" s="5">
        <v>2200</v>
      </c>
      <c r="E23" s="5"/>
      <c r="F23" s="5">
        <f t="shared" si="0"/>
        <v>2200</v>
      </c>
      <c r="G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>
        <f t="shared" si="1"/>
        <v>0</v>
      </c>
      <c r="T23" s="5">
        <f t="shared" si="2"/>
        <v>2200</v>
      </c>
      <c r="U23" s="8">
        <f t="shared" si="3"/>
        <v>0</v>
      </c>
      <c r="V23" s="60"/>
      <c r="W23" s="60"/>
    </row>
    <row r="24" spans="1:23" x14ac:dyDescent="0.2">
      <c r="A24" s="7">
        <v>1340.1</v>
      </c>
      <c r="B24" s="67" t="s">
        <v>0</v>
      </c>
      <c r="D24" s="5">
        <v>500</v>
      </c>
      <c r="E24" s="5"/>
      <c r="F24" s="5">
        <f>+D24+E24</f>
        <v>500</v>
      </c>
      <c r="G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>
        <f>SUM(G24:R24)</f>
        <v>0</v>
      </c>
      <c r="T24" s="5">
        <f>+F24-S24</f>
        <v>500</v>
      </c>
      <c r="U24" s="8">
        <f>S24/F24</f>
        <v>0</v>
      </c>
      <c r="V24" s="60"/>
      <c r="W24" s="60"/>
    </row>
    <row r="25" spans="1:23" ht="13.5" customHeight="1" x14ac:dyDescent="0.2">
      <c r="A25" s="7">
        <v>1355.1</v>
      </c>
      <c r="B25" t="s">
        <v>51</v>
      </c>
      <c r="D25" s="5">
        <v>28634</v>
      </c>
      <c r="E25" s="5"/>
      <c r="F25" s="5">
        <f t="shared" si="0"/>
        <v>28634</v>
      </c>
      <c r="G25" s="15">
        <v>2386.16</v>
      </c>
      <c r="H25" s="5">
        <v>2386.16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>
        <f t="shared" si="1"/>
        <v>4772.32</v>
      </c>
      <c r="T25" s="5">
        <f t="shared" si="2"/>
        <v>23861.68</v>
      </c>
      <c r="U25" s="8">
        <f t="shared" si="3"/>
        <v>0.1666662010197667</v>
      </c>
      <c r="V25" s="60"/>
      <c r="W25" s="60"/>
    </row>
    <row r="26" spans="1:23" x14ac:dyDescent="0.2">
      <c r="A26" s="7">
        <v>1355.2</v>
      </c>
      <c r="B26" t="s">
        <v>261</v>
      </c>
      <c r="D26" s="5"/>
      <c r="E26" s="5"/>
      <c r="F26" s="5">
        <f t="shared" si="0"/>
        <v>0</v>
      </c>
      <c r="G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>
        <f t="shared" si="1"/>
        <v>0</v>
      </c>
      <c r="T26" s="5">
        <f t="shared" si="2"/>
        <v>0</v>
      </c>
      <c r="U26" s="8" t="e">
        <f t="shared" si="3"/>
        <v>#DIV/0!</v>
      </c>
      <c r="V26" s="60"/>
      <c r="W26" s="60"/>
    </row>
    <row r="27" spans="1:23" s="183" customFormat="1" x14ac:dyDescent="0.2">
      <c r="A27" s="186">
        <v>1355.4</v>
      </c>
      <c r="B27" s="183" t="s">
        <v>51</v>
      </c>
      <c r="D27" s="187">
        <v>1000</v>
      </c>
      <c r="E27" s="188"/>
      <c r="F27" s="187">
        <f t="shared" si="0"/>
        <v>1000</v>
      </c>
      <c r="G27" s="189"/>
      <c r="H27" s="187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>
        <f t="shared" si="1"/>
        <v>0</v>
      </c>
      <c r="T27" s="187">
        <f t="shared" si="2"/>
        <v>1000</v>
      </c>
      <c r="U27" s="190">
        <f t="shared" ref="U27:U37" si="4">S27/F27</f>
        <v>0</v>
      </c>
      <c r="V27" s="191"/>
      <c r="W27" s="191"/>
    </row>
    <row r="28" spans="1:23" x14ac:dyDescent="0.2">
      <c r="A28" s="7">
        <v>1355.41</v>
      </c>
      <c r="B28" t="s">
        <v>266</v>
      </c>
      <c r="D28" s="5"/>
      <c r="E28" s="84"/>
      <c r="F28" s="5">
        <f t="shared" si="0"/>
        <v>0</v>
      </c>
      <c r="G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>
        <f>SUM(G28:R28)</f>
        <v>0</v>
      </c>
      <c r="T28" s="5">
        <f>+F28-S28</f>
        <v>0</v>
      </c>
      <c r="U28" s="8" t="e">
        <f>S28/F28</f>
        <v>#DIV/0!</v>
      </c>
      <c r="V28" s="60"/>
      <c r="W28" s="60"/>
    </row>
    <row r="29" spans="1:23" x14ac:dyDescent="0.2">
      <c r="A29" s="7">
        <v>1355.42</v>
      </c>
      <c r="B29" t="s">
        <v>286</v>
      </c>
      <c r="D29" s="5"/>
      <c r="E29" s="84"/>
      <c r="F29" s="5">
        <f t="shared" si="0"/>
        <v>0</v>
      </c>
      <c r="G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>
        <f>SUM(G29:R29)</f>
        <v>0</v>
      </c>
      <c r="T29" s="5">
        <f>+F29-S29</f>
        <v>0</v>
      </c>
      <c r="U29" s="8" t="e">
        <f>S29/F29</f>
        <v>#DIV/0!</v>
      </c>
      <c r="V29" s="60"/>
      <c r="W29" s="60"/>
    </row>
    <row r="30" spans="1:23" s="95" customFormat="1" x14ac:dyDescent="0.2">
      <c r="A30" s="16">
        <v>1410.1</v>
      </c>
      <c r="B30" s="67" t="s">
        <v>52</v>
      </c>
      <c r="C30" s="67"/>
      <c r="D30" s="6">
        <v>29120</v>
      </c>
      <c r="E30" s="6"/>
      <c r="F30" s="6">
        <f t="shared" si="0"/>
        <v>29120</v>
      </c>
      <c r="G30" s="78">
        <v>2426.66</v>
      </c>
      <c r="H30" s="6">
        <v>2426.66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>
        <f t="shared" si="1"/>
        <v>4853.32</v>
      </c>
      <c r="T30" s="6">
        <f t="shared" si="2"/>
        <v>24266.68</v>
      </c>
      <c r="U30" s="76">
        <f t="shared" si="4"/>
        <v>0.16666620879120878</v>
      </c>
      <c r="V30" s="96"/>
      <c r="W30" s="96"/>
    </row>
    <row r="31" spans="1:23" s="95" customFormat="1" x14ac:dyDescent="0.2">
      <c r="A31" s="97">
        <v>1410.12</v>
      </c>
      <c r="B31" s="67" t="s">
        <v>53</v>
      </c>
      <c r="C31" s="67"/>
      <c r="D31" s="6">
        <v>6656</v>
      </c>
      <c r="E31" s="6"/>
      <c r="F31" s="6">
        <f t="shared" si="0"/>
        <v>6656</v>
      </c>
      <c r="G31" s="78">
        <v>616</v>
      </c>
      <c r="H31" s="6">
        <v>680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>
        <f t="shared" si="1"/>
        <v>1296</v>
      </c>
      <c r="T31" s="6">
        <f t="shared" si="2"/>
        <v>5360</v>
      </c>
      <c r="U31" s="76">
        <f t="shared" si="4"/>
        <v>0.19471153846153846</v>
      </c>
      <c r="V31" s="96"/>
      <c r="W31" s="96"/>
    </row>
    <row r="32" spans="1:23" s="95" customFormat="1" x14ac:dyDescent="0.2">
      <c r="A32" s="16">
        <v>1410.2</v>
      </c>
      <c r="B32" s="67" t="s">
        <v>52</v>
      </c>
      <c r="C32" s="67"/>
      <c r="D32" s="6">
        <v>200</v>
      </c>
      <c r="E32" s="6">
        <v>0</v>
      </c>
      <c r="F32" s="6">
        <f>+D32+E32</f>
        <v>200</v>
      </c>
      <c r="G32" s="78"/>
      <c r="H32" s="6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>
        <f>SUM(G32:R32)</f>
        <v>0</v>
      </c>
      <c r="T32" s="6">
        <f>+F32-S32</f>
        <v>200</v>
      </c>
      <c r="U32" s="76">
        <f>S32/F32</f>
        <v>0</v>
      </c>
      <c r="V32" s="96"/>
      <c r="W32" s="96"/>
    </row>
    <row r="33" spans="1:23" s="118" customFormat="1" x14ac:dyDescent="0.2">
      <c r="A33" s="16">
        <v>1410.4</v>
      </c>
      <c r="B33" s="67" t="s">
        <v>52</v>
      </c>
      <c r="C33" s="67"/>
      <c r="D33" s="6">
        <v>3000</v>
      </c>
      <c r="E33" s="6">
        <v>0</v>
      </c>
      <c r="F33" s="6">
        <f t="shared" si="0"/>
        <v>3000</v>
      </c>
      <c r="G33" s="78">
        <v>593.42999999999995</v>
      </c>
      <c r="H33" s="6">
        <v>255.63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>
        <f>SUM(G33:R33)</f>
        <v>849.06</v>
      </c>
      <c r="T33" s="6">
        <f t="shared" si="2"/>
        <v>2150.94</v>
      </c>
      <c r="U33" s="76">
        <f t="shared" si="4"/>
        <v>0.28301999999999999</v>
      </c>
      <c r="V33" s="117"/>
      <c r="W33" s="117"/>
    </row>
    <row r="34" spans="1:23" s="118" customFormat="1" x14ac:dyDescent="0.2">
      <c r="A34" s="16">
        <v>1410.41</v>
      </c>
      <c r="B34" s="205" t="s">
        <v>344</v>
      </c>
      <c r="C34" s="67"/>
      <c r="D34" s="6">
        <v>608</v>
      </c>
      <c r="E34" s="6"/>
      <c r="F34" s="6">
        <f t="shared" si="0"/>
        <v>608</v>
      </c>
      <c r="G34" s="78"/>
      <c r="H34" s="6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6"/>
      <c r="U34" s="76"/>
      <c r="V34" s="117"/>
      <c r="W34" s="117"/>
    </row>
    <row r="35" spans="1:23" ht="12" customHeight="1" x14ac:dyDescent="0.2">
      <c r="A35" s="16">
        <v>1420.4</v>
      </c>
      <c r="B35" s="67" t="s">
        <v>149</v>
      </c>
      <c r="C35" s="67"/>
      <c r="D35" s="6">
        <v>8000</v>
      </c>
      <c r="E35" s="6">
        <v>0</v>
      </c>
      <c r="F35" s="6">
        <f t="shared" si="0"/>
        <v>8000</v>
      </c>
      <c r="G35" s="78"/>
      <c r="H35" s="6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>
        <f>SUM(G35:R35)</f>
        <v>0</v>
      </c>
      <c r="T35" s="6">
        <f>+F35-S35</f>
        <v>8000</v>
      </c>
      <c r="U35" s="76">
        <f t="shared" si="4"/>
        <v>0</v>
      </c>
      <c r="V35" s="60"/>
      <c r="W35" s="60"/>
    </row>
    <row r="36" spans="1:23" x14ac:dyDescent="0.2">
      <c r="A36" s="7">
        <v>1440.4</v>
      </c>
      <c r="B36" t="s">
        <v>54</v>
      </c>
      <c r="D36" s="5">
        <v>10000</v>
      </c>
      <c r="E36" s="5">
        <v>0</v>
      </c>
      <c r="F36" s="5">
        <f t="shared" si="0"/>
        <v>10000</v>
      </c>
      <c r="G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>
        <f t="shared" ref="S36:S47" si="5">SUM(G36:R36)</f>
        <v>0</v>
      </c>
      <c r="T36" s="5">
        <f t="shared" ref="T36:T47" si="6">+F36-S36</f>
        <v>10000</v>
      </c>
      <c r="U36" s="8" t="s">
        <v>158</v>
      </c>
      <c r="V36" s="60"/>
      <c r="W36" s="60"/>
    </row>
    <row r="37" spans="1:23" x14ac:dyDescent="0.2">
      <c r="A37" s="7">
        <v>1450.4</v>
      </c>
      <c r="B37" t="s">
        <v>55</v>
      </c>
      <c r="D37" s="5">
        <v>100</v>
      </c>
      <c r="E37" s="5"/>
      <c r="F37" s="5">
        <f t="shared" si="0"/>
        <v>100</v>
      </c>
      <c r="G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>
        <f t="shared" si="5"/>
        <v>0</v>
      </c>
      <c r="T37" s="5">
        <f t="shared" si="6"/>
        <v>100</v>
      </c>
      <c r="U37" s="8">
        <f t="shared" si="4"/>
        <v>0</v>
      </c>
      <c r="V37" s="60"/>
      <c r="W37" s="60"/>
    </row>
    <row r="38" spans="1:23" x14ac:dyDescent="0.2">
      <c r="A38" s="7">
        <v>1460.4</v>
      </c>
      <c r="B38" s="67" t="s">
        <v>203</v>
      </c>
      <c r="D38" s="5">
        <v>350</v>
      </c>
      <c r="E38" s="5"/>
      <c r="F38" s="5">
        <f>+D38+E38</f>
        <v>350</v>
      </c>
      <c r="G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>
        <f>SUM(G38:R38)</f>
        <v>0</v>
      </c>
      <c r="T38" s="5">
        <f>+F38-S38</f>
        <v>350</v>
      </c>
      <c r="U38" s="8">
        <f>S38/F38</f>
        <v>0</v>
      </c>
      <c r="V38" s="60"/>
      <c r="W38" s="60"/>
    </row>
    <row r="39" spans="1:23" x14ac:dyDescent="0.2">
      <c r="A39" s="7">
        <v>1480.4</v>
      </c>
      <c r="B39" s="67" t="s">
        <v>267</v>
      </c>
      <c r="D39" s="5">
        <v>1488</v>
      </c>
      <c r="E39" s="5"/>
      <c r="F39" s="5">
        <f>+D39+E39</f>
        <v>1488</v>
      </c>
      <c r="G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78">
        <f>SUM(G39:R39)</f>
        <v>0</v>
      </c>
      <c r="T39" s="6">
        <f>+F39-S39</f>
        <v>1488</v>
      </c>
      <c r="U39" s="76">
        <f>S39/F39</f>
        <v>0</v>
      </c>
      <c r="V39" s="60"/>
      <c r="W39" s="60"/>
    </row>
    <row r="40" spans="1:23" x14ac:dyDescent="0.2">
      <c r="A40" s="7">
        <v>1480.44</v>
      </c>
      <c r="B40" s="67" t="s">
        <v>268</v>
      </c>
      <c r="D40" s="5">
        <f>995+2116.4+1058.2</f>
        <v>4169.6000000000004</v>
      </c>
      <c r="E40" s="5"/>
      <c r="F40" s="5">
        <f>+D40+E40</f>
        <v>4169.6000000000004</v>
      </c>
      <c r="G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78">
        <f>SUM(G40:R40)</f>
        <v>0</v>
      </c>
      <c r="T40" s="6">
        <f>+F40-S40</f>
        <v>4169.6000000000004</v>
      </c>
      <c r="U40" s="76">
        <f>S40/F40</f>
        <v>0</v>
      </c>
      <c r="V40" s="60"/>
      <c r="W40" s="60"/>
    </row>
    <row r="41" spans="1:23" x14ac:dyDescent="0.2">
      <c r="A41" s="7">
        <v>1620.1</v>
      </c>
      <c r="B41" t="s">
        <v>56</v>
      </c>
      <c r="D41" s="5">
        <v>4000</v>
      </c>
      <c r="E41" s="5"/>
      <c r="F41" s="5">
        <f t="shared" si="0"/>
        <v>4000</v>
      </c>
      <c r="G41" s="15">
        <v>305.25</v>
      </c>
      <c r="H41" s="5">
        <v>285.5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>
        <f t="shared" si="5"/>
        <v>590.75</v>
      </c>
      <c r="T41" s="5">
        <f t="shared" si="6"/>
        <v>3409.25</v>
      </c>
      <c r="U41" s="8">
        <f>S41/F41</f>
        <v>0.1476875</v>
      </c>
      <c r="V41" s="60"/>
      <c r="W41" s="60"/>
    </row>
    <row r="42" spans="1:23" hidden="1" x14ac:dyDescent="0.2">
      <c r="A42" s="7">
        <v>1620.11</v>
      </c>
      <c r="B42" t="s">
        <v>167</v>
      </c>
      <c r="D42" s="5"/>
      <c r="E42" s="6"/>
      <c r="F42" s="5">
        <f t="shared" si="0"/>
        <v>0</v>
      </c>
      <c r="G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>
        <f t="shared" si="5"/>
        <v>0</v>
      </c>
      <c r="T42" s="5">
        <f t="shared" si="6"/>
        <v>0</v>
      </c>
      <c r="U42" s="8"/>
      <c r="V42" s="60"/>
      <c r="W42" s="60"/>
    </row>
    <row r="43" spans="1:23" x14ac:dyDescent="0.2">
      <c r="A43" s="7">
        <v>1620.2</v>
      </c>
      <c r="B43" t="s">
        <v>56</v>
      </c>
      <c r="D43" s="113">
        <v>3500</v>
      </c>
      <c r="E43" s="113"/>
      <c r="F43" s="113">
        <f t="shared" si="0"/>
        <v>3500</v>
      </c>
      <c r="G43" s="15"/>
      <c r="H43" s="113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>
        <f t="shared" si="5"/>
        <v>0</v>
      </c>
      <c r="T43" s="113">
        <f t="shared" si="6"/>
        <v>3500</v>
      </c>
      <c r="U43" s="114">
        <f>S43/F43</f>
        <v>0</v>
      </c>
      <c r="V43" s="60"/>
      <c r="W43" s="60"/>
    </row>
    <row r="44" spans="1:23" s="183" customFormat="1" x14ac:dyDescent="0.2">
      <c r="A44" s="186">
        <v>1620.4</v>
      </c>
      <c r="B44" s="183" t="s">
        <v>56</v>
      </c>
      <c r="D44" s="187">
        <v>30000</v>
      </c>
      <c r="E44" s="192"/>
      <c r="F44" s="187">
        <f t="shared" si="0"/>
        <v>30000</v>
      </c>
      <c r="G44" s="189">
        <v>1382.41</v>
      </c>
      <c r="H44" s="187">
        <v>2821.06</v>
      </c>
      <c r="I44" s="189"/>
      <c r="J44" s="193"/>
      <c r="K44" s="189"/>
      <c r="L44" s="189"/>
      <c r="M44" s="189"/>
      <c r="N44" s="189"/>
      <c r="O44" s="189"/>
      <c r="P44" s="193"/>
      <c r="Q44" s="189"/>
      <c r="R44" s="189"/>
      <c r="S44" s="189">
        <f t="shared" si="5"/>
        <v>4203.47</v>
      </c>
      <c r="T44" s="187">
        <f t="shared" si="6"/>
        <v>25796.53</v>
      </c>
      <c r="U44" s="190">
        <f>S44/F44</f>
        <v>0.14011566666666667</v>
      </c>
      <c r="V44" s="191"/>
      <c r="W44" s="191"/>
    </row>
    <row r="45" spans="1:23" x14ac:dyDescent="0.2">
      <c r="A45" s="7">
        <v>1910.4</v>
      </c>
      <c r="B45" t="s">
        <v>57</v>
      </c>
      <c r="D45" s="113">
        <v>47000</v>
      </c>
      <c r="E45" s="6"/>
      <c r="F45" s="113">
        <f t="shared" si="0"/>
        <v>47000</v>
      </c>
      <c r="G45" s="15"/>
      <c r="H45" s="113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>
        <f t="shared" si="5"/>
        <v>0</v>
      </c>
      <c r="T45" s="113">
        <f t="shared" si="6"/>
        <v>47000</v>
      </c>
      <c r="U45" s="114">
        <f>S45/F45</f>
        <v>0</v>
      </c>
      <c r="V45" s="60"/>
      <c r="W45" s="60"/>
    </row>
    <row r="46" spans="1:23" x14ac:dyDescent="0.2">
      <c r="A46" s="7">
        <v>1920.4</v>
      </c>
      <c r="B46" t="s">
        <v>58</v>
      </c>
      <c r="D46" s="5">
        <v>900</v>
      </c>
      <c r="E46" s="5"/>
      <c r="F46" s="5">
        <f t="shared" si="0"/>
        <v>900</v>
      </c>
      <c r="G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>
        <f t="shared" si="5"/>
        <v>0</v>
      </c>
      <c r="T46" s="5">
        <f t="shared" si="6"/>
        <v>900</v>
      </c>
      <c r="U46" s="8">
        <f>S46/F46</f>
        <v>0</v>
      </c>
      <c r="V46" s="60"/>
      <c r="W46" s="60"/>
    </row>
    <row r="47" spans="1:23" ht="15" x14ac:dyDescent="0.35">
      <c r="A47" s="7">
        <v>1990.4</v>
      </c>
      <c r="B47" t="s">
        <v>59</v>
      </c>
      <c r="D47" s="66">
        <v>12000</v>
      </c>
      <c r="E47" s="66"/>
      <c r="F47" s="66">
        <f t="shared" si="0"/>
        <v>12000</v>
      </c>
      <c r="G47" s="182"/>
      <c r="H47" s="66"/>
      <c r="I47" s="72"/>
      <c r="J47" s="72"/>
      <c r="K47" s="78"/>
      <c r="L47" s="72"/>
      <c r="M47" s="72"/>
      <c r="N47" s="72"/>
      <c r="O47" s="78"/>
      <c r="P47" s="72"/>
      <c r="Q47" s="72"/>
      <c r="R47" s="72"/>
      <c r="S47" s="78">
        <f t="shared" si="5"/>
        <v>0</v>
      </c>
      <c r="T47" s="5">
        <f t="shared" si="6"/>
        <v>12000</v>
      </c>
      <c r="U47" s="8">
        <f>S47/F47</f>
        <v>0</v>
      </c>
      <c r="V47" s="60"/>
      <c r="W47" s="60"/>
    </row>
    <row r="48" spans="1:23" x14ac:dyDescent="0.2">
      <c r="A48" s="7"/>
      <c r="D48" s="5"/>
      <c r="E48" s="5"/>
      <c r="F48" s="5"/>
      <c r="G48" s="15"/>
      <c r="I48" s="15"/>
      <c r="J48" s="15"/>
      <c r="K48" s="15"/>
      <c r="L48" s="15"/>
      <c r="M48" s="15"/>
      <c r="N48" s="15"/>
      <c r="O48" s="15"/>
      <c r="P48" s="15">
        <v>0</v>
      </c>
      <c r="Q48" s="15"/>
      <c r="R48" s="15"/>
      <c r="S48" s="15"/>
      <c r="T48" s="5"/>
      <c r="U48" s="8"/>
      <c r="V48" s="60"/>
      <c r="W48" s="60"/>
    </row>
    <row r="49" spans="1:25" x14ac:dyDescent="0.2">
      <c r="A49" s="12" t="s">
        <v>60</v>
      </c>
      <c r="D49" s="10">
        <f>SUM(D10:D48)</f>
        <v>280214.62</v>
      </c>
      <c r="E49" s="10">
        <f>SUM(E10:E47)</f>
        <v>0</v>
      </c>
      <c r="F49" s="10">
        <f>SUM(F10:F48)</f>
        <v>280214.62</v>
      </c>
      <c r="G49" s="10">
        <f t="shared" ref="G49:M49" si="7">SUM(G10:G47)</f>
        <v>10450.67</v>
      </c>
      <c r="H49" s="10">
        <f t="shared" si="7"/>
        <v>14303.699999999997</v>
      </c>
      <c r="I49" s="10">
        <f t="shared" si="7"/>
        <v>0</v>
      </c>
      <c r="J49" s="10">
        <f t="shared" si="7"/>
        <v>0</v>
      </c>
      <c r="K49" s="10">
        <f t="shared" si="7"/>
        <v>0</v>
      </c>
      <c r="L49" s="10">
        <f t="shared" si="7"/>
        <v>0</v>
      </c>
      <c r="M49" s="10">
        <f t="shared" si="7"/>
        <v>0</v>
      </c>
      <c r="N49" s="10">
        <f>SUM(N10:N48)</f>
        <v>0</v>
      </c>
      <c r="O49" s="10">
        <f>SUM(O10:O47)</f>
        <v>0</v>
      </c>
      <c r="P49" s="10">
        <f>SUM(P10:P48)</f>
        <v>0</v>
      </c>
      <c r="Q49" s="10">
        <f>SUM(Q10:Q47)</f>
        <v>0</v>
      </c>
      <c r="R49" s="10">
        <f>SUM(R10:R47)</f>
        <v>0</v>
      </c>
      <c r="S49" s="10">
        <f>SUM(S10:S47)</f>
        <v>24754.370000000003</v>
      </c>
      <c r="T49" s="53">
        <f>F49-S49</f>
        <v>255460.25</v>
      </c>
      <c r="U49" s="45">
        <f>S49/F49</f>
        <v>8.8340751099996145E-2</v>
      </c>
      <c r="V49" s="60"/>
      <c r="W49" s="60"/>
    </row>
    <row r="50" spans="1:25" x14ac:dyDescent="0.2">
      <c r="A50" s="12"/>
      <c r="D50" s="5"/>
      <c r="E50" s="5"/>
      <c r="F50" s="5"/>
      <c r="G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5"/>
      <c r="T50" s="5"/>
      <c r="U50" s="8"/>
      <c r="V50" s="60"/>
      <c r="W50" s="60"/>
    </row>
    <row r="51" spans="1:25" ht="15" x14ac:dyDescent="0.25">
      <c r="A51" s="9" t="s">
        <v>61</v>
      </c>
      <c r="D51" s="5"/>
      <c r="E51" s="5"/>
      <c r="F51" s="5"/>
      <c r="G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T51" s="15"/>
      <c r="V51" s="60"/>
      <c r="W51" s="60"/>
    </row>
    <row r="52" spans="1:25" hidden="1" x14ac:dyDescent="0.2">
      <c r="A52" s="30"/>
      <c r="D52" s="5"/>
      <c r="E52" s="5"/>
      <c r="F52" s="5"/>
      <c r="G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5"/>
      <c r="T52" s="5"/>
      <c r="U52" s="3"/>
      <c r="V52" s="60"/>
      <c r="W52" s="60"/>
    </row>
    <row r="53" spans="1:25" x14ac:dyDescent="0.2">
      <c r="A53" s="7">
        <v>3010.4</v>
      </c>
      <c r="B53" t="s">
        <v>62</v>
      </c>
      <c r="D53" s="5">
        <v>1200</v>
      </c>
      <c r="E53" s="5"/>
      <c r="F53" s="5">
        <f t="shared" ref="F53:F61" si="8">D53+E53</f>
        <v>1200</v>
      </c>
      <c r="G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>
        <f t="shared" ref="S53:S59" si="9">SUM(G53:R53)</f>
        <v>0</v>
      </c>
      <c r="T53" s="5">
        <f t="shared" ref="T53:T61" si="10">+F53-S53</f>
        <v>1200</v>
      </c>
      <c r="U53" s="8">
        <f>S53/F53</f>
        <v>0</v>
      </c>
      <c r="V53" s="60"/>
      <c r="W53" s="60"/>
    </row>
    <row r="54" spans="1:25" x14ac:dyDescent="0.2">
      <c r="A54" s="7">
        <v>3510.1</v>
      </c>
      <c r="B54" t="s">
        <v>63</v>
      </c>
      <c r="D54" s="5">
        <v>3152</v>
      </c>
      <c r="E54" s="5"/>
      <c r="F54" s="5">
        <f t="shared" si="8"/>
        <v>3152</v>
      </c>
      <c r="G54" s="15">
        <v>262.67</v>
      </c>
      <c r="H54" s="5">
        <v>262.67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>
        <f t="shared" si="9"/>
        <v>525.34</v>
      </c>
      <c r="T54" s="5">
        <f t="shared" si="10"/>
        <v>2626.66</v>
      </c>
      <c r="U54" s="8">
        <f>S54/F54</f>
        <v>0.16666878172588834</v>
      </c>
      <c r="V54" s="60"/>
      <c r="W54" s="60"/>
    </row>
    <row r="55" spans="1:25" x14ac:dyDescent="0.2">
      <c r="A55" s="7">
        <v>3510.4</v>
      </c>
      <c r="B55" t="s">
        <v>63</v>
      </c>
      <c r="D55" s="113">
        <v>500</v>
      </c>
      <c r="E55" s="113"/>
      <c r="F55" s="113">
        <f t="shared" si="8"/>
        <v>500</v>
      </c>
      <c r="G55" s="15"/>
      <c r="H55" s="113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>
        <f t="shared" si="9"/>
        <v>0</v>
      </c>
      <c r="T55" s="113">
        <f t="shared" si="10"/>
        <v>500</v>
      </c>
      <c r="U55" s="114">
        <f>S55/F55</f>
        <v>0</v>
      </c>
      <c r="V55" s="60"/>
      <c r="W55" s="60"/>
    </row>
    <row r="56" spans="1:25" x14ac:dyDescent="0.2">
      <c r="A56" s="7">
        <v>3620.1</v>
      </c>
      <c r="B56" t="s">
        <v>245</v>
      </c>
      <c r="D56" s="5">
        <v>28600</v>
      </c>
      <c r="E56" s="6"/>
      <c r="F56" s="5">
        <f t="shared" si="8"/>
        <v>28600</v>
      </c>
      <c r="G56" s="15">
        <v>2383.33</v>
      </c>
      <c r="H56" s="5">
        <v>2383.33</v>
      </c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>
        <f t="shared" si="9"/>
        <v>4766.66</v>
      </c>
      <c r="T56" s="5">
        <f t="shared" si="10"/>
        <v>23833.34</v>
      </c>
      <c r="U56" s="8">
        <f>S56/F56</f>
        <v>0.16666643356643357</v>
      </c>
      <c r="V56" s="60"/>
      <c r="W56" s="60"/>
    </row>
    <row r="57" spans="1:25" ht="12" customHeight="1" x14ac:dyDescent="0.2">
      <c r="A57" s="7">
        <v>3620.12</v>
      </c>
      <c r="B57" s="67" t="s">
        <v>321</v>
      </c>
      <c r="D57" s="5">
        <v>2496</v>
      </c>
      <c r="E57" s="5"/>
      <c r="F57" s="5">
        <f t="shared" si="8"/>
        <v>2496</v>
      </c>
      <c r="G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>
        <f t="shared" si="9"/>
        <v>0</v>
      </c>
      <c r="T57" s="5">
        <f t="shared" si="10"/>
        <v>2496</v>
      </c>
      <c r="U57" s="8">
        <f>S57/F57</f>
        <v>0</v>
      </c>
      <c r="V57" s="60"/>
      <c r="W57" s="60"/>
      <c r="Y57" s="8"/>
    </row>
    <row r="58" spans="1:25" hidden="1" x14ac:dyDescent="0.2">
      <c r="A58" s="7">
        <v>3620.1109999999999</v>
      </c>
      <c r="B58" t="s">
        <v>129</v>
      </c>
      <c r="D58" s="5"/>
      <c r="E58" s="5"/>
      <c r="F58" s="5">
        <f t="shared" si="8"/>
        <v>0</v>
      </c>
      <c r="G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>
        <f t="shared" si="9"/>
        <v>0</v>
      </c>
      <c r="T58" s="5">
        <f t="shared" si="10"/>
        <v>0</v>
      </c>
      <c r="U58" s="8">
        <v>0</v>
      </c>
      <c r="V58" s="60"/>
      <c r="W58" s="60"/>
      <c r="Y58" s="8"/>
    </row>
    <row r="59" spans="1:25" x14ac:dyDescent="0.2">
      <c r="A59" s="7">
        <v>3620.4</v>
      </c>
      <c r="B59" t="s">
        <v>64</v>
      </c>
      <c r="D59" s="115">
        <v>3000</v>
      </c>
      <c r="E59" s="115"/>
      <c r="F59" s="115">
        <f t="shared" si="8"/>
        <v>3000</v>
      </c>
      <c r="G59" s="15">
        <v>49.57</v>
      </c>
      <c r="H59" s="115">
        <v>116.8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>
        <f t="shared" si="9"/>
        <v>166.37</v>
      </c>
      <c r="T59" s="115">
        <f t="shared" si="10"/>
        <v>2833.63</v>
      </c>
      <c r="U59" s="116">
        <f>S59/F59</f>
        <v>5.5456666666666668E-2</v>
      </c>
      <c r="V59" s="60"/>
      <c r="W59" s="60"/>
    </row>
    <row r="60" spans="1:25" x14ac:dyDescent="0.2">
      <c r="A60" s="16">
        <v>3620.8</v>
      </c>
      <c r="B60" s="32" t="s">
        <v>287</v>
      </c>
      <c r="D60" s="5">
        <v>0</v>
      </c>
      <c r="E60" s="5"/>
      <c r="F60" s="5">
        <f t="shared" si="8"/>
        <v>0</v>
      </c>
      <c r="G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>
        <f>SUM(G60:R60)</f>
        <v>0</v>
      </c>
      <c r="T60" s="5">
        <f t="shared" si="10"/>
        <v>0</v>
      </c>
      <c r="U60" s="8" t="s">
        <v>158</v>
      </c>
      <c r="V60" s="60"/>
      <c r="W60" s="60"/>
    </row>
    <row r="61" spans="1:25" hidden="1" x14ac:dyDescent="0.2">
      <c r="A61" s="16">
        <v>3640.4</v>
      </c>
      <c r="B61" s="32" t="s">
        <v>87</v>
      </c>
      <c r="D61" s="10">
        <v>0</v>
      </c>
      <c r="E61" s="10"/>
      <c r="F61" s="10">
        <f t="shared" si="8"/>
        <v>0</v>
      </c>
      <c r="G61" s="11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>
        <f>+SUM(G61:R61)</f>
        <v>0</v>
      </c>
      <c r="T61" s="10">
        <f t="shared" si="10"/>
        <v>0</v>
      </c>
      <c r="U61" s="8" t="s">
        <v>158</v>
      </c>
      <c r="V61" s="60"/>
      <c r="W61" s="60"/>
    </row>
    <row r="62" spans="1:25" x14ac:dyDescent="0.2">
      <c r="A62" s="7"/>
      <c r="D62" s="5"/>
      <c r="E62" s="5"/>
      <c r="F62" s="5"/>
      <c r="G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5"/>
      <c r="T62" s="5"/>
      <c r="U62" s="8"/>
      <c r="V62" s="60"/>
      <c r="W62" s="60"/>
    </row>
    <row r="63" spans="1:25" x14ac:dyDescent="0.2">
      <c r="A63" s="12" t="s">
        <v>65</v>
      </c>
      <c r="B63" s="31"/>
      <c r="D63" s="10">
        <f>SUM(D53:D62)</f>
        <v>38948</v>
      </c>
      <c r="E63" s="10">
        <f>SUM(E53:E62)</f>
        <v>0</v>
      </c>
      <c r="F63" s="10">
        <f>SUM(F53:F62)</f>
        <v>38948</v>
      </c>
      <c r="G63" s="10">
        <f t="shared" ref="G63:T63" si="11">SUM(G53:G61)</f>
        <v>2695.57</v>
      </c>
      <c r="H63" s="10">
        <f>SUM(H53:H61)</f>
        <v>2762.8</v>
      </c>
      <c r="I63" s="10">
        <f t="shared" si="11"/>
        <v>0</v>
      </c>
      <c r="J63" s="10">
        <f t="shared" si="11"/>
        <v>0</v>
      </c>
      <c r="K63" s="10">
        <f t="shared" si="11"/>
        <v>0</v>
      </c>
      <c r="L63" s="10">
        <f t="shared" si="11"/>
        <v>0</v>
      </c>
      <c r="M63" s="10">
        <f>SUM(M53:M61)</f>
        <v>0</v>
      </c>
      <c r="N63" s="10">
        <f t="shared" si="11"/>
        <v>0</v>
      </c>
      <c r="O63" s="10">
        <f t="shared" si="11"/>
        <v>0</v>
      </c>
      <c r="P63" s="10">
        <f t="shared" si="11"/>
        <v>0</v>
      </c>
      <c r="Q63" s="10">
        <f>SUM(Q53:Q61)</f>
        <v>0</v>
      </c>
      <c r="R63" s="10">
        <f t="shared" si="11"/>
        <v>0</v>
      </c>
      <c r="S63" s="10">
        <f t="shared" si="11"/>
        <v>5458.37</v>
      </c>
      <c r="T63" s="53">
        <f t="shared" si="11"/>
        <v>33489.629999999997</v>
      </c>
      <c r="U63" s="45">
        <f>S63/F63</f>
        <v>0.14014506521515868</v>
      </c>
      <c r="V63" s="60"/>
      <c r="W63" s="60"/>
    </row>
    <row r="64" spans="1:25" x14ac:dyDescent="0.2">
      <c r="A64" s="12"/>
      <c r="B64" s="31"/>
      <c r="D64" s="5"/>
      <c r="E64" s="5"/>
      <c r="F64" s="5"/>
      <c r="G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5"/>
      <c r="T64" s="5"/>
      <c r="U64" s="3"/>
      <c r="V64" s="60"/>
      <c r="W64" s="60"/>
    </row>
    <row r="65" spans="1:23" ht="15" x14ac:dyDescent="0.25">
      <c r="A65" s="9" t="s">
        <v>66</v>
      </c>
      <c r="B65" s="31"/>
      <c r="D65" s="5"/>
      <c r="E65" s="5"/>
      <c r="F65" s="5"/>
      <c r="G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5"/>
      <c r="T65" s="5"/>
      <c r="U65" s="3"/>
      <c r="V65" s="60"/>
      <c r="W65" s="60"/>
    </row>
    <row r="66" spans="1:23" hidden="1" x14ac:dyDescent="0.2">
      <c r="A66" s="7"/>
      <c r="D66" s="5"/>
      <c r="E66" s="5"/>
      <c r="F66" s="5"/>
      <c r="G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5"/>
      <c r="T66" s="5"/>
      <c r="U66" s="3"/>
      <c r="V66" s="60"/>
      <c r="W66" s="60"/>
    </row>
    <row r="67" spans="1:23" x14ac:dyDescent="0.2">
      <c r="A67" s="7">
        <v>4020.1</v>
      </c>
      <c r="B67" t="s">
        <v>67</v>
      </c>
      <c r="D67" s="204">
        <v>1000</v>
      </c>
      <c r="E67" s="5"/>
      <c r="F67" s="6">
        <f>D67+E67</f>
        <v>1000</v>
      </c>
      <c r="G67" s="78"/>
      <c r="H67" s="6"/>
      <c r="I67" s="78"/>
      <c r="J67" s="78"/>
      <c r="K67" s="78"/>
      <c r="L67" s="78"/>
      <c r="M67" s="78"/>
      <c r="N67" s="78"/>
      <c r="O67" s="78"/>
      <c r="P67" s="78"/>
      <c r="Q67" s="78" t="s">
        <v>126</v>
      </c>
      <c r="R67" s="78"/>
      <c r="S67" s="78">
        <f>SUM(G67:R67)</f>
        <v>0</v>
      </c>
      <c r="T67" s="5">
        <f>+F67-S67</f>
        <v>1000</v>
      </c>
      <c r="U67" s="8">
        <f>S67/F67</f>
        <v>0</v>
      </c>
      <c r="V67" s="60"/>
      <c r="W67" s="60"/>
    </row>
    <row r="68" spans="1:23" hidden="1" x14ac:dyDescent="0.2">
      <c r="A68" s="7">
        <v>4020.4</v>
      </c>
      <c r="B68" t="s">
        <v>67</v>
      </c>
      <c r="D68" s="10">
        <v>0</v>
      </c>
      <c r="E68" s="10"/>
      <c r="F68" s="10">
        <f>D68+E68</f>
        <v>0</v>
      </c>
      <c r="G68" s="11"/>
      <c r="H68" s="10"/>
      <c r="I68" s="11"/>
      <c r="J68" s="11"/>
      <c r="K68" s="11"/>
      <c r="L68" s="11"/>
      <c r="M68" s="11"/>
      <c r="N68" s="11"/>
      <c r="O68" s="11"/>
      <c r="P68" s="11"/>
      <c r="Q68" s="11"/>
      <c r="R68" s="11">
        <v>0</v>
      </c>
      <c r="S68" s="11">
        <f>+SUM(G68:R68)</f>
        <v>0</v>
      </c>
      <c r="T68" s="10">
        <f>+F68-S68</f>
        <v>0</v>
      </c>
      <c r="U68" s="45">
        <v>0</v>
      </c>
      <c r="V68" s="60"/>
      <c r="W68" s="60"/>
    </row>
    <row r="69" spans="1:23" hidden="1" x14ac:dyDescent="0.2">
      <c r="A69" s="7"/>
      <c r="D69" s="5"/>
      <c r="E69" s="5"/>
      <c r="F69" s="5"/>
      <c r="G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5"/>
      <c r="T69" s="5"/>
      <c r="U69" s="3"/>
      <c r="V69" s="60"/>
      <c r="W69" s="60"/>
    </row>
    <row r="70" spans="1:23" x14ac:dyDescent="0.2">
      <c r="A70" s="12" t="s">
        <v>68</v>
      </c>
      <c r="D70" s="10">
        <f>SUM(D67:D69)</f>
        <v>1000</v>
      </c>
      <c r="E70" s="10"/>
      <c r="F70" s="10">
        <f>SUM(F67:F69)</f>
        <v>1000</v>
      </c>
      <c r="G70" s="10">
        <f t="shared" ref="G70:T70" si="12">SUM(G67:G68)</f>
        <v>0</v>
      </c>
      <c r="H70" s="10">
        <f t="shared" si="12"/>
        <v>0</v>
      </c>
      <c r="I70" s="10">
        <f t="shared" si="12"/>
        <v>0</v>
      </c>
      <c r="J70" s="10">
        <f t="shared" si="12"/>
        <v>0</v>
      </c>
      <c r="K70" s="10">
        <f t="shared" si="12"/>
        <v>0</v>
      </c>
      <c r="L70" s="10">
        <f t="shared" si="12"/>
        <v>0</v>
      </c>
      <c r="M70" s="10">
        <f>SUM(M67:M68)</f>
        <v>0</v>
      </c>
      <c r="N70" s="10">
        <f t="shared" si="12"/>
        <v>0</v>
      </c>
      <c r="O70" s="10">
        <f t="shared" si="12"/>
        <v>0</v>
      </c>
      <c r="P70" s="10">
        <f t="shared" si="12"/>
        <v>0</v>
      </c>
      <c r="Q70" s="10">
        <f>SUM(Q67:Q68)</f>
        <v>0</v>
      </c>
      <c r="R70" s="10">
        <f t="shared" si="12"/>
        <v>0</v>
      </c>
      <c r="S70" s="10">
        <f t="shared" si="12"/>
        <v>0</v>
      </c>
      <c r="T70" s="10">
        <f t="shared" si="12"/>
        <v>1000</v>
      </c>
      <c r="U70" s="45">
        <f>S70/F70</f>
        <v>0</v>
      </c>
      <c r="V70" s="60"/>
      <c r="W70" s="60"/>
    </row>
    <row r="71" spans="1:23" x14ac:dyDescent="0.2">
      <c r="A71" s="12"/>
      <c r="D71" s="5"/>
      <c r="E71" s="5"/>
      <c r="F71" s="5"/>
      <c r="G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5"/>
      <c r="T71" s="5"/>
      <c r="U71" s="3"/>
      <c r="V71" s="60"/>
      <c r="W71" s="60"/>
    </row>
    <row r="72" spans="1:23" ht="15" x14ac:dyDescent="0.25">
      <c r="A72" s="9" t="s">
        <v>69</v>
      </c>
      <c r="D72" s="5"/>
      <c r="E72" s="5"/>
      <c r="F72" s="5"/>
      <c r="G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5"/>
      <c r="T72" s="5"/>
      <c r="U72" s="3"/>
      <c r="V72" s="60"/>
      <c r="W72" s="60"/>
    </row>
    <row r="73" spans="1:23" hidden="1" x14ac:dyDescent="0.2">
      <c r="A73" s="7"/>
      <c r="D73" s="5"/>
      <c r="E73" s="5"/>
      <c r="F73" s="5"/>
      <c r="G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5"/>
      <c r="T73" s="5"/>
      <c r="U73" s="3"/>
      <c r="V73" s="60"/>
      <c r="W73" s="60"/>
    </row>
    <row r="74" spans="1:23" x14ac:dyDescent="0.2">
      <c r="A74" s="7">
        <v>5010.1000000000004</v>
      </c>
      <c r="B74" t="s">
        <v>70</v>
      </c>
      <c r="D74" s="5">
        <v>64891.61</v>
      </c>
      <c r="E74" s="5"/>
      <c r="F74" s="5">
        <f t="shared" ref="F74:F80" si="13">D74+E74</f>
        <v>64891.61</v>
      </c>
      <c r="G74" s="15">
        <v>4968.8599999999997</v>
      </c>
      <c r="H74" s="5">
        <v>4991.66</v>
      </c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>
        <f>SUM(G74:R74)</f>
        <v>9960.52</v>
      </c>
      <c r="T74" s="5">
        <f t="shared" ref="T74:T79" si="14">+F74-S74</f>
        <v>54931.09</v>
      </c>
      <c r="U74" s="8">
        <f>S74/F74</f>
        <v>0.15349472759267338</v>
      </c>
      <c r="V74" s="60"/>
      <c r="W74" s="60"/>
    </row>
    <row r="75" spans="1:23" x14ac:dyDescent="0.2">
      <c r="A75" s="7">
        <v>5010.1099999999997</v>
      </c>
      <c r="B75" t="s">
        <v>269</v>
      </c>
      <c r="D75" s="5">
        <v>1500</v>
      </c>
      <c r="E75" s="5"/>
      <c r="F75" s="5">
        <f t="shared" si="13"/>
        <v>1500</v>
      </c>
      <c r="G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>
        <f>SUM(G75:R75)</f>
        <v>0</v>
      </c>
      <c r="T75" s="5">
        <f t="shared" si="14"/>
        <v>1500</v>
      </c>
      <c r="U75" s="8"/>
      <c r="V75" s="60"/>
      <c r="W75" s="60"/>
    </row>
    <row r="76" spans="1:23" x14ac:dyDescent="0.2">
      <c r="A76" s="7">
        <v>5010.3999999999996</v>
      </c>
      <c r="B76" t="s">
        <v>70</v>
      </c>
      <c r="D76" s="5">
        <v>1200</v>
      </c>
      <c r="E76" s="5"/>
      <c r="F76" s="5">
        <f t="shared" si="13"/>
        <v>1200</v>
      </c>
      <c r="G76" s="15"/>
      <c r="H76" s="5">
        <v>112.16</v>
      </c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>
        <f>SUM(G76:R76)</f>
        <v>112.16</v>
      </c>
      <c r="T76" s="5">
        <f t="shared" si="14"/>
        <v>1087.8399999999999</v>
      </c>
      <c r="U76" s="8">
        <f>S76/F76</f>
        <v>9.346666666666667E-2</v>
      </c>
      <c r="V76" s="60"/>
      <c r="W76" s="60"/>
    </row>
    <row r="77" spans="1:23" x14ac:dyDescent="0.2">
      <c r="A77" s="7">
        <v>5132.2</v>
      </c>
      <c r="B77" t="s">
        <v>130</v>
      </c>
      <c r="D77" s="5"/>
      <c r="E77" s="5"/>
      <c r="F77" s="5">
        <f t="shared" si="13"/>
        <v>0</v>
      </c>
      <c r="G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>
        <f>SUM(G77:R77)</f>
        <v>0</v>
      </c>
      <c r="T77" s="5">
        <f t="shared" si="14"/>
        <v>0</v>
      </c>
      <c r="U77" s="8" t="e">
        <f>S77/F77</f>
        <v>#DIV/0!</v>
      </c>
      <c r="V77" s="60"/>
      <c r="W77" s="60"/>
    </row>
    <row r="78" spans="1:23" x14ac:dyDescent="0.2">
      <c r="A78" s="7">
        <v>5132.3999999999996</v>
      </c>
      <c r="B78" t="s">
        <v>130</v>
      </c>
      <c r="D78" s="5">
        <v>18000</v>
      </c>
      <c r="E78" s="5"/>
      <c r="F78" s="5">
        <f t="shared" si="13"/>
        <v>18000</v>
      </c>
      <c r="G78" s="15">
        <v>40.92</v>
      </c>
      <c r="H78" s="5">
        <v>1397.79</v>
      </c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>
        <f>SUM(G78:R78)</f>
        <v>1438.71</v>
      </c>
      <c r="T78" s="5">
        <f t="shared" si="14"/>
        <v>16561.29</v>
      </c>
      <c r="U78" s="8">
        <f>S78/F78</f>
        <v>7.9928333333333337E-2</v>
      </c>
      <c r="V78" s="60"/>
      <c r="W78" s="60"/>
    </row>
    <row r="79" spans="1:23" x14ac:dyDescent="0.2">
      <c r="A79" s="7">
        <v>5132.47</v>
      </c>
      <c r="B79" s="67" t="s">
        <v>270</v>
      </c>
      <c r="D79" s="5">
        <v>700</v>
      </c>
      <c r="E79" s="5">
        <v>0</v>
      </c>
      <c r="F79" s="5">
        <f t="shared" si="13"/>
        <v>700</v>
      </c>
      <c r="G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>
        <f>+SUM(G79:R79)</f>
        <v>0</v>
      </c>
      <c r="T79" s="5">
        <f t="shared" si="14"/>
        <v>700</v>
      </c>
      <c r="U79" s="8"/>
      <c r="V79" s="60"/>
      <c r="W79" s="60"/>
    </row>
    <row r="80" spans="1:23" x14ac:dyDescent="0.2">
      <c r="A80" s="7"/>
      <c r="B80" s="67"/>
      <c r="D80" s="10"/>
      <c r="E80" s="10"/>
      <c r="F80" s="10">
        <f t="shared" si="13"/>
        <v>0</v>
      </c>
      <c r="G80" s="11"/>
      <c r="H80" s="1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0"/>
      <c r="U80" s="45"/>
      <c r="V80" s="60"/>
      <c r="W80" s="60"/>
    </row>
    <row r="81" spans="1:23" x14ac:dyDescent="0.2">
      <c r="G81" s="15"/>
      <c r="I81" s="15"/>
      <c r="J81" s="15"/>
      <c r="K81" s="15"/>
      <c r="L81" s="15"/>
      <c r="M81" s="15"/>
      <c r="N81" s="15"/>
      <c r="O81" s="15"/>
      <c r="P81" s="5"/>
      <c r="Q81" s="5"/>
      <c r="R81" s="5"/>
      <c r="V81" s="60"/>
    </row>
    <row r="82" spans="1:23" x14ac:dyDescent="0.2">
      <c r="A82" s="12" t="s">
        <v>71</v>
      </c>
      <c r="D82" s="10">
        <f>SUM(D74:D80)</f>
        <v>86291.61</v>
      </c>
      <c r="E82" s="10">
        <f t="shared" ref="E82:T82" si="15">SUM(E74:E79)</f>
        <v>0</v>
      </c>
      <c r="F82" s="10">
        <f>SUM(F74:F80)</f>
        <v>86291.61</v>
      </c>
      <c r="G82" s="10">
        <f t="shared" si="15"/>
        <v>5009.78</v>
      </c>
      <c r="H82" s="10">
        <f t="shared" si="15"/>
        <v>6501.61</v>
      </c>
      <c r="I82" s="10">
        <f t="shared" si="15"/>
        <v>0</v>
      </c>
      <c r="J82" s="10">
        <f t="shared" si="15"/>
        <v>0</v>
      </c>
      <c r="K82" s="10">
        <f t="shared" si="15"/>
        <v>0</v>
      </c>
      <c r="L82" s="10">
        <f t="shared" si="15"/>
        <v>0</v>
      </c>
      <c r="M82" s="10">
        <f>SUM(M74:M79)</f>
        <v>0</v>
      </c>
      <c r="N82" s="10">
        <f t="shared" si="15"/>
        <v>0</v>
      </c>
      <c r="O82" s="10">
        <f t="shared" si="15"/>
        <v>0</v>
      </c>
      <c r="P82" s="10">
        <f>SUM(P74:P79)</f>
        <v>0</v>
      </c>
      <c r="Q82" s="10">
        <f>SUM(Q74:Q79)</f>
        <v>0</v>
      </c>
      <c r="R82" s="10">
        <f>SUM(R74:R79)</f>
        <v>0</v>
      </c>
      <c r="S82" s="10">
        <f t="shared" si="15"/>
        <v>11511.39</v>
      </c>
      <c r="T82" s="53">
        <f t="shared" si="15"/>
        <v>74780.22</v>
      </c>
      <c r="U82" s="45">
        <f>S82/F82</f>
        <v>0.1334010340055076</v>
      </c>
      <c r="V82" s="60"/>
    </row>
    <row r="83" spans="1:23" x14ac:dyDescent="0.2">
      <c r="A83" s="12"/>
      <c r="D83" s="5"/>
      <c r="E83" s="5"/>
      <c r="F83" s="5"/>
      <c r="G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18"/>
      <c r="U83" s="8"/>
      <c r="V83" s="60"/>
    </row>
    <row r="84" spans="1:23" x14ac:dyDescent="0.2">
      <c r="A84" s="31" t="s">
        <v>304</v>
      </c>
      <c r="D84" s="5"/>
      <c r="E84" s="5"/>
      <c r="F84" s="5"/>
      <c r="G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18"/>
      <c r="U84" s="8"/>
      <c r="V84" s="60"/>
    </row>
    <row r="85" spans="1:23" x14ac:dyDescent="0.2">
      <c r="A85" s="32">
        <v>5410.4</v>
      </c>
      <c r="B85" s="67" t="s">
        <v>305</v>
      </c>
      <c r="D85" s="5">
        <v>1000</v>
      </c>
      <c r="E85" s="5"/>
      <c r="F85" s="5">
        <f>D85+E85</f>
        <v>1000</v>
      </c>
      <c r="G85" s="5"/>
      <c r="I85" s="5"/>
      <c r="J85" s="5"/>
      <c r="K85" s="5"/>
      <c r="L85" s="5">
        <v>0</v>
      </c>
      <c r="M85" s="5"/>
      <c r="N85" s="5"/>
      <c r="O85" s="5" t="s">
        <v>126</v>
      </c>
      <c r="P85" s="5"/>
      <c r="Q85" s="5"/>
      <c r="R85" s="5"/>
      <c r="S85" s="15">
        <f>SUM(G85:R85)</f>
        <v>0</v>
      </c>
      <c r="T85" s="5">
        <f>+F85-S85</f>
        <v>1000</v>
      </c>
      <c r="U85" s="8">
        <f>S85/F85</f>
        <v>0</v>
      </c>
      <c r="V85" s="60"/>
    </row>
    <row r="86" spans="1:23" x14ac:dyDescent="0.2">
      <c r="A86" s="32">
        <v>5410.47</v>
      </c>
      <c r="B86" s="67" t="s">
        <v>306</v>
      </c>
      <c r="D86" s="5">
        <v>500</v>
      </c>
      <c r="E86" s="5"/>
      <c r="F86" s="5">
        <f>D86+E86</f>
        <v>500</v>
      </c>
      <c r="G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5">
        <f>SUM(G86:R86)</f>
        <v>0</v>
      </c>
      <c r="T86" s="5">
        <f>+F86-S86</f>
        <v>500</v>
      </c>
      <c r="U86" s="8">
        <f>S86/F86</f>
        <v>0</v>
      </c>
      <c r="V86" s="60"/>
    </row>
    <row r="87" spans="1:23" x14ac:dyDescent="0.2">
      <c r="A87" s="32">
        <v>5182.47</v>
      </c>
      <c r="B87" s="67" t="s">
        <v>307</v>
      </c>
      <c r="D87" s="5">
        <v>650</v>
      </c>
      <c r="E87" s="5"/>
      <c r="F87" s="5">
        <f>D87+E87</f>
        <v>650</v>
      </c>
      <c r="G87" s="5">
        <v>84.96</v>
      </c>
      <c r="H87" s="5">
        <v>71.989999999999995</v>
      </c>
      <c r="I87" s="5"/>
      <c r="J87" s="5"/>
      <c r="K87" s="5"/>
      <c r="L87" s="5" t="s">
        <v>126</v>
      </c>
      <c r="M87" s="5"/>
      <c r="N87" s="5"/>
      <c r="O87" s="5"/>
      <c r="P87" s="5"/>
      <c r="Q87" s="5"/>
      <c r="R87" s="5"/>
      <c r="S87" s="15">
        <f>+SUM(G87:R87)</f>
        <v>156.94999999999999</v>
      </c>
      <c r="T87" s="5">
        <f>+F87-S87</f>
        <v>493.05</v>
      </c>
      <c r="U87" s="8">
        <f>S87/F87</f>
        <v>0.24146153846153845</v>
      </c>
      <c r="V87" s="60"/>
    </row>
    <row r="88" spans="1:23" x14ac:dyDescent="0.2">
      <c r="A88" s="32" t="s">
        <v>308</v>
      </c>
      <c r="D88" s="47">
        <f>SUM(D85:D87)</f>
        <v>2150</v>
      </c>
      <c r="E88" s="47"/>
      <c r="F88" s="47">
        <f>SUM(F85:F87)</f>
        <v>2150</v>
      </c>
      <c r="G88" s="47">
        <f>SUM(G85:G87)</f>
        <v>84.96</v>
      </c>
      <c r="H88" s="47">
        <f>SUM(H85:H87)</f>
        <v>71.989999999999995</v>
      </c>
      <c r="I88" s="47">
        <f>SUM(I85:I87)</f>
        <v>0</v>
      </c>
      <c r="J88" s="47"/>
      <c r="K88" s="47"/>
      <c r="L88" s="47">
        <f>SUM(L85:L87)</f>
        <v>0</v>
      </c>
      <c r="M88" s="47"/>
      <c r="N88" s="47"/>
      <c r="O88" s="47">
        <f>SUM(O85:O87)</f>
        <v>0</v>
      </c>
      <c r="P88" s="47">
        <f>SUM(P85:P87)</f>
        <v>0</v>
      </c>
      <c r="Q88" s="47"/>
      <c r="R88" s="47"/>
      <c r="S88" s="47"/>
      <c r="T88" s="83"/>
      <c r="U88" s="119"/>
      <c r="V88" s="60"/>
    </row>
    <row r="89" spans="1:23" x14ac:dyDescent="0.2">
      <c r="A89" s="12"/>
      <c r="D89" s="5"/>
      <c r="E89" s="5"/>
      <c r="F89" s="5"/>
      <c r="G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18"/>
      <c r="U89" s="8"/>
      <c r="V89" s="60"/>
    </row>
    <row r="90" spans="1:23" ht="15" x14ac:dyDescent="0.25">
      <c r="A90" s="9" t="s">
        <v>72</v>
      </c>
      <c r="D90" s="5"/>
      <c r="E90" s="5"/>
      <c r="F90" s="5"/>
      <c r="G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5"/>
      <c r="T90" s="5"/>
      <c r="U90" s="3"/>
      <c r="V90" s="60"/>
      <c r="W90" s="60"/>
    </row>
    <row r="91" spans="1:23" hidden="1" x14ac:dyDescent="0.2">
      <c r="A91" s="7"/>
      <c r="D91" s="5"/>
      <c r="E91" s="5"/>
      <c r="F91" s="5"/>
      <c r="G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>
        <f>SUM(G91:R91)</f>
        <v>0</v>
      </c>
      <c r="T91" s="5"/>
      <c r="U91" s="3"/>
      <c r="V91" s="60"/>
      <c r="W91" s="60"/>
    </row>
    <row r="92" spans="1:23" hidden="1" x14ac:dyDescent="0.2">
      <c r="A92" s="7"/>
      <c r="D92" s="5">
        <v>0</v>
      </c>
      <c r="E92" s="5"/>
      <c r="F92" s="5">
        <f>D92+E92</f>
        <v>0</v>
      </c>
      <c r="G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>
        <f>SUM(G92:R92)</f>
        <v>0</v>
      </c>
      <c r="T92" s="5">
        <f>+F92-S92</f>
        <v>0</v>
      </c>
      <c r="U92" s="45"/>
      <c r="V92" s="60"/>
      <c r="W92" s="60"/>
    </row>
    <row r="93" spans="1:23" x14ac:dyDescent="0.2">
      <c r="A93" s="7">
        <v>6410.4</v>
      </c>
      <c r="B93" s="67" t="s">
        <v>204</v>
      </c>
      <c r="D93" s="5">
        <v>300</v>
      </c>
      <c r="E93" s="5"/>
      <c r="F93" s="5">
        <f>D93+E93</f>
        <v>300</v>
      </c>
      <c r="G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>
        <f>SUM(G93:R93)</f>
        <v>0</v>
      </c>
      <c r="T93" s="5">
        <f>+F93-S93</f>
        <v>300</v>
      </c>
      <c r="U93" s="45">
        <f>S93/F93</f>
        <v>0</v>
      </c>
      <c r="V93" s="60"/>
      <c r="W93" s="60"/>
    </row>
    <row r="94" spans="1:23" x14ac:dyDescent="0.2">
      <c r="A94" s="7">
        <v>6510.4</v>
      </c>
      <c r="B94" t="s">
        <v>73</v>
      </c>
      <c r="D94" s="5">
        <v>400</v>
      </c>
      <c r="E94" s="5"/>
      <c r="F94" s="5">
        <f>D94+E94</f>
        <v>400</v>
      </c>
      <c r="G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>
        <f>SUM(G94:R94)</f>
        <v>0</v>
      </c>
      <c r="T94" s="5">
        <f>+F94-S94</f>
        <v>400</v>
      </c>
      <c r="U94" s="8">
        <f>S94/F94</f>
        <v>0</v>
      </c>
      <c r="V94" s="60"/>
      <c r="W94" s="60"/>
    </row>
    <row r="95" spans="1:23" x14ac:dyDescent="0.2">
      <c r="A95" s="7">
        <v>6772.4</v>
      </c>
      <c r="B95" s="67" t="s">
        <v>322</v>
      </c>
      <c r="D95" s="5">
        <v>500</v>
      </c>
      <c r="E95" s="5"/>
      <c r="F95" s="5">
        <f>D95+E95</f>
        <v>500</v>
      </c>
      <c r="G95" s="15"/>
      <c r="H95" s="5">
        <v>183.94</v>
      </c>
      <c r="I95" s="15" t="s">
        <v>126</v>
      </c>
      <c r="J95" s="5"/>
      <c r="K95" s="5"/>
      <c r="L95" s="5"/>
      <c r="M95" s="5"/>
      <c r="N95" s="5"/>
      <c r="O95" s="5"/>
      <c r="P95" s="5"/>
      <c r="Q95" s="5"/>
      <c r="R95" s="5"/>
      <c r="S95" s="15">
        <f>+SUM(G95:R95)</f>
        <v>183.94</v>
      </c>
      <c r="T95" s="5">
        <f>+F95-S95</f>
        <v>316.06</v>
      </c>
      <c r="U95" s="8">
        <f>S95/F95</f>
        <v>0.36787999999999998</v>
      </c>
      <c r="V95" s="60"/>
      <c r="W95" s="60"/>
    </row>
    <row r="96" spans="1:23" x14ac:dyDescent="0.2">
      <c r="A96" s="97" t="s">
        <v>324</v>
      </c>
      <c r="B96" s="67" t="s">
        <v>323</v>
      </c>
      <c r="D96" s="6">
        <v>750</v>
      </c>
      <c r="E96" s="5"/>
      <c r="F96" s="5">
        <f>D96+E96</f>
        <v>750</v>
      </c>
      <c r="G96" s="15"/>
      <c r="I96" s="15"/>
      <c r="J96" s="5"/>
      <c r="K96" s="5"/>
      <c r="L96" s="5"/>
      <c r="M96" s="5"/>
      <c r="N96" s="5"/>
      <c r="O96" s="5"/>
      <c r="P96" s="5"/>
      <c r="Q96" s="5"/>
      <c r="R96" s="5"/>
      <c r="S96" s="15">
        <f>SUM(G96:R96)</f>
        <v>0</v>
      </c>
      <c r="T96" s="5">
        <f>+F96-S96</f>
        <v>750</v>
      </c>
      <c r="U96" s="8"/>
      <c r="V96" s="60"/>
      <c r="W96" s="60"/>
    </row>
    <row r="97" spans="1:23" x14ac:dyDescent="0.2">
      <c r="A97" s="12" t="s">
        <v>74</v>
      </c>
      <c r="D97" s="47">
        <f>SUM(D92:D96)</f>
        <v>1950</v>
      </c>
      <c r="E97" s="47"/>
      <c r="F97" s="47">
        <f>SUM(F92:F96)</f>
        <v>1950</v>
      </c>
      <c r="G97" s="47">
        <f>SUM(G92:G96)</f>
        <v>0</v>
      </c>
      <c r="H97" s="47">
        <f>SUM(H92:H95)</f>
        <v>183.94</v>
      </c>
      <c r="I97" s="47">
        <f>SUM(I92:I95)</f>
        <v>0</v>
      </c>
      <c r="J97" s="47">
        <f>SUM(J92:J95)</f>
        <v>0</v>
      </c>
      <c r="K97" s="47">
        <f t="shared" ref="K97:R97" si="16">SUM(K92:K95)</f>
        <v>0</v>
      </c>
      <c r="L97" s="47">
        <f t="shared" si="16"/>
        <v>0</v>
      </c>
      <c r="M97" s="47">
        <f>SUM(M92:M96)</f>
        <v>0</v>
      </c>
      <c r="N97" s="47">
        <f t="shared" si="16"/>
        <v>0</v>
      </c>
      <c r="O97" s="47">
        <f t="shared" si="16"/>
        <v>0</v>
      </c>
      <c r="P97" s="47">
        <f t="shared" si="16"/>
        <v>0</v>
      </c>
      <c r="Q97" s="47">
        <f>SUM(Q92:Q95)</f>
        <v>0</v>
      </c>
      <c r="R97" s="47">
        <f t="shared" si="16"/>
        <v>0</v>
      </c>
      <c r="S97" s="47">
        <f>SUM(S92:S96)</f>
        <v>183.94</v>
      </c>
      <c r="T97" s="83">
        <f>SUM(T92:T96)</f>
        <v>1766.06</v>
      </c>
      <c r="U97" s="119">
        <f>S97/F97</f>
        <v>9.4328205128205125E-2</v>
      </c>
      <c r="V97" s="120"/>
      <c r="W97" s="60"/>
    </row>
    <row r="98" spans="1:23" x14ac:dyDescent="0.2">
      <c r="A98" s="12"/>
      <c r="D98" s="5"/>
      <c r="E98" s="5"/>
      <c r="F98" s="5"/>
      <c r="G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5"/>
      <c r="T98" s="5"/>
      <c r="U98" s="43"/>
      <c r="V98" s="60"/>
      <c r="W98" s="60"/>
    </row>
    <row r="99" spans="1:23" ht="15" x14ac:dyDescent="0.25">
      <c r="A99" s="9" t="s">
        <v>75</v>
      </c>
      <c r="D99" s="5"/>
      <c r="E99" s="5"/>
      <c r="F99" s="5"/>
      <c r="G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5"/>
      <c r="T99" s="5"/>
      <c r="U99" s="43"/>
      <c r="V99" s="60"/>
      <c r="W99" s="60"/>
    </row>
    <row r="100" spans="1:23" hidden="1" x14ac:dyDescent="0.2">
      <c r="A100" s="7">
        <v>7140.1</v>
      </c>
      <c r="B100" s="67" t="s">
        <v>205</v>
      </c>
      <c r="D100" s="5"/>
      <c r="E100" s="5">
        <v>0</v>
      </c>
      <c r="F100" s="5">
        <v>0</v>
      </c>
      <c r="G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>
        <f>SUM(G100:R100)</f>
        <v>0</v>
      </c>
      <c r="T100" s="113">
        <f>+F100-S100</f>
        <v>0</v>
      </c>
      <c r="U100" s="114" t="e">
        <f>S100/F100</f>
        <v>#DIV/0!</v>
      </c>
      <c r="V100" s="60"/>
      <c r="W100" s="60"/>
    </row>
    <row r="101" spans="1:23" x14ac:dyDescent="0.2">
      <c r="A101" s="7">
        <v>7140.4</v>
      </c>
      <c r="B101" s="67" t="s">
        <v>205</v>
      </c>
      <c r="D101" s="113">
        <v>9000</v>
      </c>
      <c r="E101" s="6"/>
      <c r="F101" s="113">
        <f>D101+E101</f>
        <v>9000</v>
      </c>
      <c r="G101" s="15">
        <v>-6419.59</v>
      </c>
      <c r="H101" s="113">
        <v>62.81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>
        <f t="shared" ref="S101:S109" si="17">SUM(G101:R101)</f>
        <v>-6356.78</v>
      </c>
      <c r="T101" s="113">
        <f>+F101-S101</f>
        <v>15356.779999999999</v>
      </c>
      <c r="U101" s="114">
        <f>S101/F101</f>
        <v>-0.70630888888888888</v>
      </c>
      <c r="V101" s="60"/>
      <c r="W101" s="60"/>
    </row>
    <row r="102" spans="1:23" x14ac:dyDescent="0.2">
      <c r="A102" s="7">
        <v>7310.1</v>
      </c>
      <c r="B102" t="s">
        <v>76</v>
      </c>
      <c r="D102" s="5">
        <v>18000</v>
      </c>
      <c r="E102" s="5"/>
      <c r="F102" s="5">
        <f t="shared" ref="F102:F110" si="18">D102+E102</f>
        <v>18000</v>
      </c>
      <c r="G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>
        <f t="shared" si="17"/>
        <v>0</v>
      </c>
      <c r="T102" s="5">
        <f t="shared" ref="T102:T110" si="19">+F102-S102</f>
        <v>18000</v>
      </c>
      <c r="U102" s="8">
        <f>S102/F102</f>
        <v>0</v>
      </c>
      <c r="V102" s="60"/>
      <c r="W102" s="60"/>
    </row>
    <row r="103" spans="1:23" x14ac:dyDescent="0.2">
      <c r="A103" s="7">
        <v>7310.4</v>
      </c>
      <c r="B103" t="s">
        <v>76</v>
      </c>
      <c r="D103" s="5">
        <v>2000</v>
      </c>
      <c r="E103" s="6"/>
      <c r="F103" s="5">
        <f t="shared" si="18"/>
        <v>2000</v>
      </c>
      <c r="G103" s="15"/>
      <c r="I103" s="15"/>
      <c r="J103" s="78"/>
      <c r="K103" s="15"/>
      <c r="L103" s="15"/>
      <c r="M103" s="15"/>
      <c r="N103" s="15"/>
      <c r="O103" s="15"/>
      <c r="P103" s="15"/>
      <c r="Q103" s="15"/>
      <c r="R103" s="15"/>
      <c r="S103" s="15">
        <f t="shared" si="17"/>
        <v>0</v>
      </c>
      <c r="T103" s="5">
        <f t="shared" si="19"/>
        <v>2000</v>
      </c>
      <c r="U103" s="8">
        <f>S103/F103</f>
        <v>0</v>
      </c>
      <c r="V103" s="60"/>
      <c r="W103" s="60"/>
    </row>
    <row r="104" spans="1:23" hidden="1" x14ac:dyDescent="0.2">
      <c r="A104" s="7">
        <v>7110.1</v>
      </c>
      <c r="B104" s="67" t="s">
        <v>214</v>
      </c>
      <c r="D104" s="5"/>
      <c r="E104" s="5"/>
      <c r="F104" s="5">
        <f t="shared" si="18"/>
        <v>0</v>
      </c>
      <c r="G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>
        <f t="shared" si="17"/>
        <v>0</v>
      </c>
      <c r="T104" s="5">
        <f t="shared" si="19"/>
        <v>0</v>
      </c>
      <c r="U104" s="8"/>
      <c r="V104" s="60"/>
      <c r="W104" s="60"/>
    </row>
    <row r="105" spans="1:23" hidden="1" x14ac:dyDescent="0.2">
      <c r="A105" s="7">
        <v>7410.1</v>
      </c>
      <c r="B105" t="s">
        <v>249</v>
      </c>
      <c r="D105" s="107"/>
      <c r="E105" s="107"/>
      <c r="F105" s="107">
        <f t="shared" si="18"/>
        <v>0</v>
      </c>
      <c r="G105" s="15"/>
      <c r="H105" s="107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>
        <f t="shared" si="17"/>
        <v>0</v>
      </c>
      <c r="T105" s="107">
        <f t="shared" si="19"/>
        <v>0</v>
      </c>
      <c r="U105" s="76" t="s">
        <v>158</v>
      </c>
      <c r="V105" s="60"/>
      <c r="W105" s="60"/>
    </row>
    <row r="106" spans="1:23" ht="13.5" customHeight="1" x14ac:dyDescent="0.2">
      <c r="A106" s="7">
        <v>7510.4</v>
      </c>
      <c r="B106" t="s">
        <v>77</v>
      </c>
      <c r="D106" s="107">
        <v>200</v>
      </c>
      <c r="E106" s="107"/>
      <c r="F106" s="107">
        <f t="shared" si="18"/>
        <v>200</v>
      </c>
      <c r="G106" s="15"/>
      <c r="H106" s="107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>
        <f>SUM(G106:R106)</f>
        <v>0</v>
      </c>
      <c r="T106" s="5">
        <f>+F106-S106</f>
        <v>200</v>
      </c>
      <c r="U106" s="8">
        <f>S106/F106</f>
        <v>0</v>
      </c>
      <c r="V106" s="60"/>
      <c r="W106" s="60"/>
    </row>
    <row r="107" spans="1:23" ht="13.5" customHeight="1" x14ac:dyDescent="0.2">
      <c r="A107" s="7">
        <v>7520.4</v>
      </c>
      <c r="B107" t="s">
        <v>240</v>
      </c>
      <c r="D107" s="115"/>
      <c r="E107" s="115"/>
      <c r="F107" s="115">
        <f t="shared" si="18"/>
        <v>0</v>
      </c>
      <c r="G107" s="15"/>
      <c r="H107" s="1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>
        <f t="shared" si="17"/>
        <v>0</v>
      </c>
      <c r="T107" s="115">
        <f t="shared" si="19"/>
        <v>0</v>
      </c>
      <c r="U107" s="116" t="e">
        <f>S107/F107</f>
        <v>#DIV/0!</v>
      </c>
      <c r="V107" s="60"/>
    </row>
    <row r="108" spans="1:23" hidden="1" x14ac:dyDescent="0.2">
      <c r="A108" s="7">
        <v>7510.1</v>
      </c>
      <c r="B108" t="s">
        <v>144</v>
      </c>
      <c r="D108" s="5"/>
      <c r="E108" s="5"/>
      <c r="F108" s="5">
        <f t="shared" si="18"/>
        <v>0</v>
      </c>
      <c r="G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>
        <f t="shared" si="17"/>
        <v>0</v>
      </c>
      <c r="T108" s="5">
        <f t="shared" si="19"/>
        <v>0</v>
      </c>
      <c r="U108" s="8"/>
      <c r="V108" s="60"/>
    </row>
    <row r="109" spans="1:23" hidden="1" x14ac:dyDescent="0.2">
      <c r="A109" s="7">
        <v>7510.4</v>
      </c>
      <c r="B109" t="s">
        <v>77</v>
      </c>
      <c r="D109" s="5"/>
      <c r="E109" s="5"/>
      <c r="F109" s="5">
        <f t="shared" si="18"/>
        <v>0</v>
      </c>
      <c r="G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>
        <f t="shared" si="17"/>
        <v>0</v>
      </c>
      <c r="T109" s="5">
        <f t="shared" si="19"/>
        <v>0</v>
      </c>
      <c r="U109" s="8"/>
      <c r="V109" s="60"/>
    </row>
    <row r="110" spans="1:23" x14ac:dyDescent="0.2">
      <c r="A110" s="7">
        <v>7550.4</v>
      </c>
      <c r="B110" t="s">
        <v>78</v>
      </c>
      <c r="D110" s="10">
        <v>750</v>
      </c>
      <c r="E110" s="10"/>
      <c r="F110" s="10">
        <f t="shared" si="18"/>
        <v>750</v>
      </c>
      <c r="G110" s="11"/>
      <c r="H110" s="10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>
        <f>+SUM(G110:R110)</f>
        <v>0</v>
      </c>
      <c r="T110" s="10">
        <f t="shared" si="19"/>
        <v>750</v>
      </c>
      <c r="U110" s="45">
        <v>0</v>
      </c>
      <c r="V110" s="60"/>
    </row>
    <row r="111" spans="1:23" x14ac:dyDescent="0.2">
      <c r="A111" s="7"/>
      <c r="F111" s="5"/>
      <c r="G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5"/>
      <c r="T111" s="5"/>
      <c r="U111" s="3"/>
      <c r="V111" s="60"/>
      <c r="W111" s="60"/>
    </row>
    <row r="112" spans="1:23" x14ac:dyDescent="0.2">
      <c r="A112" s="12" t="s">
        <v>79</v>
      </c>
      <c r="D112" s="11">
        <f>SUM(D101:D111)</f>
        <v>29950</v>
      </c>
      <c r="E112" s="11">
        <f>SUM(E101:E111)</f>
        <v>0</v>
      </c>
      <c r="F112" s="11">
        <f>SUM(F101:F111)</f>
        <v>29950</v>
      </c>
      <c r="G112" s="11">
        <f>SUM(G101:G111)</f>
        <v>-6419.59</v>
      </c>
      <c r="H112" s="11">
        <f>SUM(H101:H111)</f>
        <v>62.81</v>
      </c>
      <c r="I112" s="11">
        <f>SUM(I100:I111)</f>
        <v>0</v>
      </c>
      <c r="J112" s="11">
        <f>SUM(J101:J111)</f>
        <v>0</v>
      </c>
      <c r="K112" s="11">
        <f>SUM(K101:K111)</f>
        <v>0</v>
      </c>
      <c r="L112" s="11">
        <f>SUM(L100:L111)</f>
        <v>0</v>
      </c>
      <c r="M112" s="11">
        <f>SUM(M100:M111)</f>
        <v>0</v>
      </c>
      <c r="N112" s="11">
        <f>SUM(N101:N111)</f>
        <v>0</v>
      </c>
      <c r="O112" s="11">
        <f>SUM(O101:O111)</f>
        <v>0</v>
      </c>
      <c r="P112" s="11">
        <f>SUM(P101:P111)</f>
        <v>0</v>
      </c>
      <c r="Q112" s="11">
        <f>SUM(Q101:Q111)</f>
        <v>0</v>
      </c>
      <c r="R112" s="11">
        <f>SUM(R101:R111)</f>
        <v>0</v>
      </c>
      <c r="S112" s="11">
        <f>SUM(S100:S111)</f>
        <v>-6356.78</v>
      </c>
      <c r="T112" s="53">
        <f>SUM(T101:T110)</f>
        <v>36306.78</v>
      </c>
      <c r="U112" s="45">
        <f>S112/F112</f>
        <v>-0.21224641068447411</v>
      </c>
      <c r="V112" s="60"/>
      <c r="W112" s="60"/>
    </row>
    <row r="113" spans="1:23" x14ac:dyDescent="0.2">
      <c r="A113" s="12"/>
      <c r="D113" s="15"/>
      <c r="E113" s="15"/>
      <c r="F113" s="15"/>
      <c r="G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5"/>
      <c r="T113" s="5"/>
      <c r="U113" s="7"/>
      <c r="V113" s="60"/>
      <c r="W113" s="60"/>
    </row>
    <row r="114" spans="1:23" ht="15" x14ac:dyDescent="0.25">
      <c r="A114" s="9" t="s">
        <v>80</v>
      </c>
      <c r="D114" s="15"/>
      <c r="E114" s="15"/>
      <c r="F114" s="15"/>
      <c r="G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5"/>
      <c r="T114" s="5"/>
      <c r="U114" s="7"/>
      <c r="V114" s="60"/>
      <c r="W114" s="60"/>
    </row>
    <row r="115" spans="1:23" hidden="1" x14ac:dyDescent="0.2">
      <c r="A115" s="7"/>
      <c r="F115" s="5"/>
      <c r="G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5"/>
      <c r="T115" s="5"/>
      <c r="U115" s="7"/>
      <c r="V115" s="60"/>
      <c r="W115" s="60"/>
    </row>
    <row r="116" spans="1:23" x14ac:dyDescent="0.2">
      <c r="A116" s="7">
        <v>8010.1</v>
      </c>
      <c r="B116" t="s">
        <v>241</v>
      </c>
      <c r="D116" s="5">
        <v>1920</v>
      </c>
      <c r="E116" s="5"/>
      <c r="F116" s="5">
        <f t="shared" ref="F116:F126" si="20">D116+E116</f>
        <v>1920</v>
      </c>
      <c r="G116" s="15">
        <v>113.81</v>
      </c>
      <c r="H116" s="5">
        <v>113.81</v>
      </c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>
        <f t="shared" ref="S116:S122" si="21">SUM(G116:R116)</f>
        <v>227.62</v>
      </c>
      <c r="T116" s="5">
        <f t="shared" ref="T116:T126" si="22">+F116-S116</f>
        <v>1692.38</v>
      </c>
      <c r="U116" s="8">
        <f t="shared" ref="U116:U122" si="23">S116/F116</f>
        <v>0.11855208333333334</v>
      </c>
      <c r="V116" s="60"/>
      <c r="W116" s="60"/>
    </row>
    <row r="117" spans="1:23" x14ac:dyDescent="0.2">
      <c r="A117" s="7">
        <v>8010.4</v>
      </c>
      <c r="B117" t="s">
        <v>81</v>
      </c>
      <c r="D117" s="113">
        <v>600</v>
      </c>
      <c r="E117" s="6">
        <v>0</v>
      </c>
      <c r="F117" s="113">
        <f t="shared" si="20"/>
        <v>600</v>
      </c>
      <c r="G117" s="15"/>
      <c r="H117" s="113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>
        <f t="shared" si="21"/>
        <v>0</v>
      </c>
      <c r="T117" s="113">
        <f t="shared" si="22"/>
        <v>600</v>
      </c>
      <c r="U117" s="114">
        <f t="shared" si="23"/>
        <v>0</v>
      </c>
      <c r="V117" s="60"/>
      <c r="W117" s="60"/>
    </row>
    <row r="118" spans="1:23" x14ac:dyDescent="0.2">
      <c r="A118" s="7">
        <v>8020.1</v>
      </c>
      <c r="B118" t="s">
        <v>218</v>
      </c>
      <c r="D118" s="5">
        <v>2560</v>
      </c>
      <c r="E118" s="5"/>
      <c r="F118" s="5">
        <f t="shared" si="20"/>
        <v>2560</v>
      </c>
      <c r="G118" s="15">
        <v>262.85000000000002</v>
      </c>
      <c r="H118" s="107">
        <v>262.85000000000002</v>
      </c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>
        <f>SUM(G118:R118)</f>
        <v>525.70000000000005</v>
      </c>
      <c r="T118" s="5">
        <f t="shared" si="22"/>
        <v>2034.3</v>
      </c>
      <c r="U118" s="8">
        <f t="shared" si="23"/>
        <v>0.20535156250000003</v>
      </c>
      <c r="V118" s="60"/>
      <c r="W118" s="60"/>
    </row>
    <row r="119" spans="1:23" hidden="1" x14ac:dyDescent="0.2">
      <c r="A119" s="7">
        <v>8020.2</v>
      </c>
      <c r="B119" t="s">
        <v>82</v>
      </c>
      <c r="D119" s="107"/>
      <c r="E119" s="107"/>
      <c r="F119" s="107">
        <f>D119+E119</f>
        <v>0</v>
      </c>
      <c r="H119"/>
      <c r="K119" s="15"/>
      <c r="L119" s="15"/>
      <c r="M119" s="15"/>
      <c r="N119" s="15"/>
      <c r="O119" s="15"/>
      <c r="P119" s="15"/>
      <c r="Q119" s="15"/>
      <c r="R119" s="15"/>
      <c r="S119" s="15">
        <f t="shared" si="21"/>
        <v>0</v>
      </c>
      <c r="T119" s="107">
        <f>+F119-S119</f>
        <v>0</v>
      </c>
      <c r="U119" s="108">
        <v>0</v>
      </c>
      <c r="V119" s="60"/>
      <c r="W119" s="60"/>
    </row>
    <row r="120" spans="1:23" ht="13.5" customHeight="1" x14ac:dyDescent="0.2">
      <c r="A120" s="7">
        <v>8020.4</v>
      </c>
      <c r="B120" t="s">
        <v>82</v>
      </c>
      <c r="D120" s="107">
        <v>2000</v>
      </c>
      <c r="E120" s="6"/>
      <c r="F120" s="107">
        <f t="shared" si="20"/>
        <v>2000</v>
      </c>
      <c r="G120" s="15"/>
      <c r="H120" s="107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>
        <f t="shared" si="21"/>
        <v>0</v>
      </c>
      <c r="T120" s="107">
        <f t="shared" si="22"/>
        <v>2000</v>
      </c>
      <c r="U120" s="108">
        <f t="shared" si="23"/>
        <v>0</v>
      </c>
      <c r="V120" s="60"/>
      <c r="W120" s="60"/>
    </row>
    <row r="121" spans="1:23" ht="13.5" customHeight="1" x14ac:dyDescent="0.2">
      <c r="A121" s="7">
        <v>8020.46</v>
      </c>
      <c r="B121" s="67" t="s">
        <v>309</v>
      </c>
      <c r="D121" s="107">
        <v>360</v>
      </c>
      <c r="E121" s="6"/>
      <c r="F121" s="107">
        <f t="shared" si="20"/>
        <v>360</v>
      </c>
      <c r="G121" s="15"/>
      <c r="H121" s="107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07">
        <f>+F121-S121</f>
        <v>360</v>
      </c>
      <c r="U121" s="108">
        <f>S121/F121</f>
        <v>0</v>
      </c>
      <c r="V121" s="60"/>
      <c r="W121" s="60"/>
    </row>
    <row r="122" spans="1:23" x14ac:dyDescent="0.2">
      <c r="A122" s="7">
        <v>8020.47</v>
      </c>
      <c r="B122" s="67" t="s">
        <v>82</v>
      </c>
      <c r="D122" s="5">
        <v>3750</v>
      </c>
      <c r="E122" s="5"/>
      <c r="F122" s="5">
        <f t="shared" si="20"/>
        <v>3750</v>
      </c>
      <c r="G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>
        <f t="shared" si="21"/>
        <v>0</v>
      </c>
      <c r="T122" s="5">
        <f t="shared" si="22"/>
        <v>3750</v>
      </c>
      <c r="U122" s="8">
        <f t="shared" si="23"/>
        <v>0</v>
      </c>
      <c r="V122" s="60"/>
      <c r="W122" s="60"/>
    </row>
    <row r="123" spans="1:23" x14ac:dyDescent="0.2">
      <c r="A123" s="7">
        <v>8020.48</v>
      </c>
      <c r="B123" s="67" t="s">
        <v>310</v>
      </c>
      <c r="D123" s="5">
        <v>60000</v>
      </c>
      <c r="E123" s="5"/>
      <c r="F123" s="5">
        <f t="shared" si="20"/>
        <v>60000</v>
      </c>
      <c r="G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>
        <f>SUM(G123:R123)</f>
        <v>0</v>
      </c>
      <c r="T123" s="5">
        <f>+F123-S123</f>
        <v>60000</v>
      </c>
      <c r="U123" s="8">
        <f>S123/F123</f>
        <v>0</v>
      </c>
      <c r="V123" s="60"/>
      <c r="W123" s="60"/>
    </row>
    <row r="124" spans="1:23" x14ac:dyDescent="0.2">
      <c r="A124" s="7">
        <v>8710.4</v>
      </c>
      <c r="B124" s="67" t="s">
        <v>299</v>
      </c>
      <c r="D124" s="5">
        <f>660+560</f>
        <v>1220</v>
      </c>
      <c r="E124" s="5"/>
      <c r="F124" s="107">
        <f t="shared" si="20"/>
        <v>1220</v>
      </c>
      <c r="G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>
        <f>SUM(G124:R124)</f>
        <v>0</v>
      </c>
      <c r="T124" s="5">
        <f>+F124-S124</f>
        <v>1220</v>
      </c>
      <c r="U124" s="8">
        <f>S124/F124</f>
        <v>0</v>
      </c>
      <c r="V124" s="60"/>
      <c r="W124" s="60"/>
    </row>
    <row r="125" spans="1:23" x14ac:dyDescent="0.2">
      <c r="A125" s="7">
        <v>8710.41</v>
      </c>
      <c r="B125" s="67" t="s">
        <v>311</v>
      </c>
      <c r="D125" s="5"/>
      <c r="E125" s="5"/>
      <c r="F125" s="107">
        <f t="shared" si="20"/>
        <v>0</v>
      </c>
      <c r="G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>
        <f>SUM(G125:R125)</f>
        <v>0</v>
      </c>
      <c r="T125" s="5">
        <f>+F125-S125</f>
        <v>0</v>
      </c>
      <c r="U125" s="8" t="e">
        <f>S125/F125</f>
        <v>#DIV/0!</v>
      </c>
      <c r="V125" s="60"/>
      <c r="W125" s="60"/>
    </row>
    <row r="126" spans="1:23" x14ac:dyDescent="0.2">
      <c r="A126" s="7">
        <v>8810.4</v>
      </c>
      <c r="B126" t="s">
        <v>139</v>
      </c>
      <c r="D126" s="10">
        <v>800</v>
      </c>
      <c r="E126" s="10"/>
      <c r="F126" s="10">
        <f t="shared" si="20"/>
        <v>800</v>
      </c>
      <c r="G126" s="11"/>
      <c r="H126" s="10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>
        <f>+SUM(G126:R126)</f>
        <v>0</v>
      </c>
      <c r="T126" s="10">
        <f t="shared" si="22"/>
        <v>800</v>
      </c>
      <c r="U126" s="45">
        <f>+S126/F126</f>
        <v>0</v>
      </c>
      <c r="V126" s="60"/>
      <c r="W126" s="60"/>
    </row>
    <row r="127" spans="1:23" x14ac:dyDescent="0.2">
      <c r="A127" s="7"/>
      <c r="D127" s="5"/>
      <c r="E127" s="5"/>
      <c r="F127" s="5"/>
      <c r="G127" s="15"/>
      <c r="I127" s="15"/>
      <c r="J127" s="15"/>
      <c r="K127" s="15"/>
      <c r="L127" s="15"/>
      <c r="M127" s="15"/>
      <c r="N127" s="15"/>
      <c r="O127" s="59" t="s">
        <v>126</v>
      </c>
      <c r="P127" s="5"/>
      <c r="Q127" s="5"/>
      <c r="R127" s="5"/>
      <c r="S127" s="5"/>
      <c r="T127" s="5"/>
      <c r="U127" s="3"/>
      <c r="V127" s="60"/>
      <c r="W127" s="60"/>
    </row>
    <row r="128" spans="1:23" x14ac:dyDescent="0.2">
      <c r="A128" s="12" t="s">
        <v>83</v>
      </c>
      <c r="D128" s="10">
        <f>SUM(D116:D126)</f>
        <v>73210</v>
      </c>
      <c r="E128" s="10">
        <f>SUM(E116:E126)</f>
        <v>0</v>
      </c>
      <c r="F128" s="10">
        <f t="shared" ref="F128:T128" si="24">SUM(F116:F126)</f>
        <v>73210</v>
      </c>
      <c r="G128" s="10">
        <f t="shared" si="24"/>
        <v>376.66</v>
      </c>
      <c r="H128" s="10">
        <f t="shared" si="24"/>
        <v>376.66</v>
      </c>
      <c r="I128" s="10">
        <f t="shared" si="24"/>
        <v>0</v>
      </c>
      <c r="J128" s="10">
        <f t="shared" si="24"/>
        <v>0</v>
      </c>
      <c r="K128" s="10">
        <f t="shared" si="24"/>
        <v>0</v>
      </c>
      <c r="L128" s="10">
        <f t="shared" si="24"/>
        <v>0</v>
      </c>
      <c r="M128" s="10">
        <f>SUM(M116:M126)</f>
        <v>0</v>
      </c>
      <c r="N128" s="10">
        <f t="shared" si="24"/>
        <v>0</v>
      </c>
      <c r="O128" s="10">
        <f>SUM(O116:O126)</f>
        <v>0</v>
      </c>
      <c r="P128" s="10">
        <f>SUM(P116:P126)</f>
        <v>0</v>
      </c>
      <c r="Q128" s="10">
        <f>SUM(Q116:Q126)</f>
        <v>0</v>
      </c>
      <c r="R128" s="10">
        <f>SUM(R116:R126)</f>
        <v>0</v>
      </c>
      <c r="S128" s="10">
        <f t="shared" si="24"/>
        <v>753.32</v>
      </c>
      <c r="T128" s="53">
        <f t="shared" si="24"/>
        <v>72456.679999999993</v>
      </c>
      <c r="U128" s="45">
        <f>S128/F128</f>
        <v>1.0289851113235897E-2</v>
      </c>
      <c r="V128" s="60"/>
      <c r="W128" s="60"/>
    </row>
    <row r="129" spans="1:24" x14ac:dyDescent="0.2">
      <c r="A129" s="7"/>
      <c r="F129" s="5"/>
      <c r="G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5"/>
      <c r="T129" s="5"/>
      <c r="U129" s="7"/>
      <c r="V129" s="60"/>
      <c r="W129" s="60"/>
    </row>
    <row r="130" spans="1:24" ht="15" x14ac:dyDescent="0.25">
      <c r="A130" s="9" t="s">
        <v>84</v>
      </c>
      <c r="F130" s="5"/>
      <c r="G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5"/>
      <c r="T130" s="5"/>
      <c r="U130" s="7"/>
      <c r="V130" s="60"/>
      <c r="W130" s="60"/>
    </row>
    <row r="131" spans="1:24" hidden="1" x14ac:dyDescent="0.2">
      <c r="A131" s="7"/>
      <c r="F131" s="5"/>
      <c r="G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5"/>
      <c r="T131" s="5"/>
      <c r="U131" s="7"/>
      <c r="V131" s="60"/>
      <c r="W131" s="60"/>
    </row>
    <row r="132" spans="1:24" x14ac:dyDescent="0.2">
      <c r="A132" s="7">
        <v>9010.7999999999993</v>
      </c>
      <c r="B132" t="s">
        <v>28</v>
      </c>
      <c r="D132" s="5">
        <v>20000</v>
      </c>
      <c r="E132" s="84"/>
      <c r="F132" s="5">
        <f>+D132+E132</f>
        <v>20000</v>
      </c>
      <c r="G132" s="15"/>
      <c r="I132" s="15"/>
      <c r="J132" s="15"/>
      <c r="K132" s="15"/>
      <c r="L132" s="15"/>
      <c r="M132" s="15"/>
      <c r="N132" s="15"/>
      <c r="O132" s="15"/>
      <c r="P132" s="15"/>
      <c r="Q132" s="78"/>
      <c r="R132" s="15"/>
      <c r="S132" s="15">
        <f>SUM(G132:R132)</f>
        <v>0</v>
      </c>
      <c r="T132" s="5">
        <f>+F132-S132</f>
        <v>20000</v>
      </c>
      <c r="U132" s="8">
        <v>0</v>
      </c>
      <c r="V132" s="60"/>
      <c r="W132" s="60"/>
    </row>
    <row r="133" spans="1:24" x14ac:dyDescent="0.2">
      <c r="A133" s="7">
        <v>9030.7999999999993</v>
      </c>
      <c r="B133" t="s">
        <v>29</v>
      </c>
      <c r="D133" s="5">
        <v>21000</v>
      </c>
      <c r="E133" s="5"/>
      <c r="F133" s="5">
        <f>+D133</f>
        <v>21000</v>
      </c>
      <c r="G133" s="15">
        <v>1228.1500000000001</v>
      </c>
      <c r="H133" s="5">
        <v>1233.24</v>
      </c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>
        <f>SUM(G133:R133)</f>
        <v>2461.3900000000003</v>
      </c>
      <c r="T133" s="5">
        <f>+F133-S133</f>
        <v>18538.61</v>
      </c>
      <c r="U133" s="8">
        <f>S133/F133</f>
        <v>0.11720904761904763</v>
      </c>
      <c r="V133" s="60"/>
      <c r="W133" s="60"/>
    </row>
    <row r="134" spans="1:24" x14ac:dyDescent="0.2">
      <c r="A134" s="7">
        <v>9060.7999999999993</v>
      </c>
      <c r="B134" t="s">
        <v>30</v>
      </c>
      <c r="D134" s="10">
        <v>23534.639999999999</v>
      </c>
      <c r="E134" s="10"/>
      <c r="F134" s="10">
        <f>+D134+E134</f>
        <v>23534.639999999999</v>
      </c>
      <c r="G134" s="11">
        <v>4040.8</v>
      </c>
      <c r="H134" s="10">
        <v>2020.4</v>
      </c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>
        <f>+SUM(G134:R134)</f>
        <v>6061.2000000000007</v>
      </c>
      <c r="T134" s="10">
        <f>+F134-S134</f>
        <v>17473.439999999999</v>
      </c>
      <c r="U134" s="45">
        <f>S134/F134</f>
        <v>0.2575437737734676</v>
      </c>
      <c r="V134" s="60"/>
      <c r="W134" s="60"/>
    </row>
    <row r="135" spans="1:24" x14ac:dyDescent="0.2">
      <c r="A135" s="7"/>
      <c r="D135" s="5"/>
      <c r="E135" s="5"/>
      <c r="F135" s="5"/>
      <c r="G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5"/>
      <c r="T135" s="5"/>
      <c r="U135" s="3"/>
      <c r="V135" s="60"/>
    </row>
    <row r="136" spans="1:24" x14ac:dyDescent="0.2">
      <c r="A136" s="12" t="s">
        <v>85</v>
      </c>
      <c r="D136" s="10">
        <f>SUM(D132:D134)</f>
        <v>64534.64</v>
      </c>
      <c r="E136" s="10">
        <f>SUM(E132:E134)</f>
        <v>0</v>
      </c>
      <c r="F136" s="10">
        <f t="shared" ref="F136:T136" si="25">SUM(F132:F134)</f>
        <v>64534.64</v>
      </c>
      <c r="G136" s="10">
        <f t="shared" si="25"/>
        <v>5268.9500000000007</v>
      </c>
      <c r="H136" s="10">
        <f t="shared" si="25"/>
        <v>3253.6400000000003</v>
      </c>
      <c r="I136" s="10">
        <f t="shared" si="25"/>
        <v>0</v>
      </c>
      <c r="J136" s="10">
        <f t="shared" si="25"/>
        <v>0</v>
      </c>
      <c r="K136" s="10">
        <f t="shared" si="25"/>
        <v>0</v>
      </c>
      <c r="L136" s="10">
        <f t="shared" si="25"/>
        <v>0</v>
      </c>
      <c r="M136" s="10">
        <f>SUM(M132:M134)</f>
        <v>0</v>
      </c>
      <c r="N136" s="10">
        <f t="shared" si="25"/>
        <v>0</v>
      </c>
      <c r="O136" s="10">
        <f t="shared" si="25"/>
        <v>0</v>
      </c>
      <c r="P136" s="10">
        <f t="shared" si="25"/>
        <v>0</v>
      </c>
      <c r="Q136" s="10">
        <f>SUM(Q132:Q134)</f>
        <v>0</v>
      </c>
      <c r="R136" s="10">
        <f t="shared" si="25"/>
        <v>0</v>
      </c>
      <c r="S136" s="10">
        <f t="shared" si="25"/>
        <v>8522.59</v>
      </c>
      <c r="T136" s="53">
        <f t="shared" si="25"/>
        <v>56012.05</v>
      </c>
      <c r="U136" s="45">
        <f>S136/F136</f>
        <v>0.13206225369816893</v>
      </c>
      <c r="V136" s="60"/>
    </row>
    <row r="137" spans="1:24" ht="21.75" customHeight="1" x14ac:dyDescent="0.25">
      <c r="A137" s="9" t="s">
        <v>131</v>
      </c>
      <c r="D137" s="5"/>
      <c r="E137" s="5"/>
      <c r="F137" s="5"/>
      <c r="G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5"/>
      <c r="T137" s="5"/>
      <c r="V137" s="62"/>
    </row>
    <row r="138" spans="1:24" ht="14.25" hidden="1" customHeight="1" x14ac:dyDescent="0.2">
      <c r="A138" s="7"/>
      <c r="D138" s="6"/>
      <c r="E138" s="6">
        <v>0</v>
      </c>
      <c r="F138" s="5">
        <f>D138+E138</f>
        <v>0</v>
      </c>
      <c r="G138" s="15">
        <v>0</v>
      </c>
      <c r="H138" s="6"/>
      <c r="I138" s="15"/>
      <c r="J138" s="15"/>
      <c r="K138" s="15"/>
      <c r="L138" s="15"/>
      <c r="M138" s="15"/>
      <c r="N138" s="15"/>
      <c r="O138" s="15"/>
      <c r="P138" s="15"/>
      <c r="Q138" s="15"/>
      <c r="R138" s="15">
        <v>0</v>
      </c>
      <c r="S138" s="15">
        <f>SUM(G138:R138)</f>
        <v>0</v>
      </c>
      <c r="T138" s="5">
        <f>+F138-S138</f>
        <v>0</v>
      </c>
      <c r="U138" s="45">
        <v>0</v>
      </c>
      <c r="W138" s="60"/>
    </row>
    <row r="139" spans="1:24" ht="14.25" customHeight="1" x14ac:dyDescent="0.2">
      <c r="A139" s="7">
        <v>9950.9</v>
      </c>
      <c r="B139" t="s">
        <v>242</v>
      </c>
      <c r="D139" s="15">
        <v>0</v>
      </c>
      <c r="E139" s="104">
        <v>0</v>
      </c>
      <c r="F139" s="5">
        <f>+E139+D139</f>
        <v>0</v>
      </c>
      <c r="G139" s="15">
        <v>0</v>
      </c>
      <c r="H139" s="5">
        <v>0</v>
      </c>
      <c r="I139" s="15"/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f>SUM(G139:R139)</f>
        <v>0</v>
      </c>
      <c r="T139" s="5">
        <f>+F139-S139</f>
        <v>0</v>
      </c>
      <c r="U139" s="45"/>
      <c r="W139" s="61"/>
    </row>
    <row r="140" spans="1:24" ht="15" x14ac:dyDescent="0.25">
      <c r="A140" s="9" t="s">
        <v>109</v>
      </c>
      <c r="D140" s="82">
        <f>+D139+D138</f>
        <v>0</v>
      </c>
      <c r="E140" s="82">
        <v>0</v>
      </c>
      <c r="F140" s="82">
        <f t="shared" ref="F140:Q140" si="26">+F139+F138</f>
        <v>0</v>
      </c>
      <c r="G140" s="82">
        <f t="shared" si="26"/>
        <v>0</v>
      </c>
      <c r="H140" s="47">
        <f t="shared" si="26"/>
        <v>0</v>
      </c>
      <c r="I140" s="82">
        <f t="shared" si="26"/>
        <v>0</v>
      </c>
      <c r="J140" s="82">
        <f t="shared" si="26"/>
        <v>0</v>
      </c>
      <c r="K140" s="82">
        <f t="shared" si="26"/>
        <v>0</v>
      </c>
      <c r="L140" s="82">
        <f t="shared" si="26"/>
        <v>0</v>
      </c>
      <c r="M140" s="82">
        <f t="shared" si="26"/>
        <v>0</v>
      </c>
      <c r="N140" s="82">
        <f t="shared" si="26"/>
        <v>0</v>
      </c>
      <c r="O140" s="82">
        <f t="shared" si="26"/>
        <v>0</v>
      </c>
      <c r="P140" s="82">
        <f t="shared" si="26"/>
        <v>0</v>
      </c>
      <c r="Q140" s="82">
        <f t="shared" si="26"/>
        <v>0</v>
      </c>
      <c r="R140" s="82">
        <v>0</v>
      </c>
      <c r="S140" s="82">
        <f>+S138</f>
        <v>0</v>
      </c>
      <c r="T140" s="83">
        <f>+F140-S140</f>
        <v>0</v>
      </c>
      <c r="U140" s="45">
        <v>0</v>
      </c>
      <c r="W140" s="61"/>
    </row>
    <row r="141" spans="1:24" s="15" customFormat="1" hidden="1" x14ac:dyDescent="0.2">
      <c r="A141" s="7">
        <v>9950.9</v>
      </c>
      <c r="B141" s="15" t="s">
        <v>131</v>
      </c>
      <c r="D141" s="64"/>
      <c r="E141" s="64"/>
      <c r="F141" s="64"/>
      <c r="G141" s="64">
        <v>0</v>
      </c>
      <c r="H141" s="59">
        <v>0</v>
      </c>
      <c r="I141" s="64">
        <v>0</v>
      </c>
      <c r="J141" s="64">
        <v>0</v>
      </c>
      <c r="K141" s="64"/>
      <c r="L141" s="64"/>
      <c r="M141" s="64"/>
      <c r="N141" s="64"/>
      <c r="O141" s="64"/>
      <c r="P141" s="64">
        <v>0</v>
      </c>
      <c r="Q141" s="64">
        <v>0</v>
      </c>
      <c r="R141" s="64"/>
      <c r="S141" s="64">
        <f>SUM(G141:R141)</f>
        <v>0</v>
      </c>
      <c r="T141" s="59">
        <v>0</v>
      </c>
      <c r="U141" s="50"/>
      <c r="V141"/>
      <c r="W141"/>
      <c r="X141"/>
    </row>
    <row r="142" spans="1:24" s="15" customFormat="1" hidden="1" x14ac:dyDescent="0.2">
      <c r="A142" s="7">
        <v>9960</v>
      </c>
      <c r="B142" s="15" t="s">
        <v>152</v>
      </c>
      <c r="D142" s="11"/>
      <c r="E142" s="11"/>
      <c r="F142" s="11"/>
      <c r="G142" s="11"/>
      <c r="H142" s="10"/>
      <c r="I142" s="11"/>
      <c r="J142" s="11">
        <v>0</v>
      </c>
      <c r="K142" s="11"/>
      <c r="L142" s="11"/>
      <c r="M142" s="11"/>
      <c r="N142" s="11"/>
      <c r="O142" s="11"/>
      <c r="P142" s="11"/>
      <c r="Q142" s="11"/>
      <c r="R142" s="11"/>
      <c r="S142" s="11"/>
      <c r="T142" s="10"/>
      <c r="U142" s="65"/>
      <c r="V142"/>
      <c r="W142" s="61"/>
      <c r="X142"/>
    </row>
    <row r="143" spans="1:24" s="15" customFormat="1" x14ac:dyDescent="0.2">
      <c r="B143" s="50"/>
      <c r="H143" s="5"/>
      <c r="S143" s="5"/>
      <c r="T143" s="5"/>
      <c r="U143" s="50"/>
      <c r="V143"/>
      <c r="W143" s="61"/>
      <c r="X143"/>
    </row>
    <row r="144" spans="1:24" s="15" customFormat="1" x14ac:dyDescent="0.2">
      <c r="B144" s="50"/>
      <c r="H144" s="5"/>
      <c r="S144" s="5"/>
      <c r="T144" s="5"/>
      <c r="U144" s="50"/>
      <c r="V144"/>
      <c r="W144" s="61"/>
      <c r="X144"/>
    </row>
    <row r="145" spans="1:23" ht="15.75" thickBot="1" x14ac:dyDescent="0.3">
      <c r="A145" s="23" t="s">
        <v>32</v>
      </c>
      <c r="D145" s="13">
        <f>D49+D63+D70+D82++D88+D97+D112+D128+D136+D141+D140</f>
        <v>578248.87</v>
      </c>
      <c r="E145" s="13">
        <f>E49+E63+E70+E82++E88+E97+E112+E128+E136+E141+E140</f>
        <v>0</v>
      </c>
      <c r="F145" s="13">
        <f>F49+F63+F70+F82++F88+F97+F112+F128+F136+F141+F140</f>
        <v>578248.87</v>
      </c>
      <c r="G145" s="13">
        <f>G49+G63+G70+G82+G97+G112+G128+G136+G140+G141+G88</f>
        <v>17467</v>
      </c>
      <c r="H145" s="13">
        <f>H49+H63+H70+H82+H97+H112+H128+H136+H140+H141+H88</f>
        <v>27517.149999999998</v>
      </c>
      <c r="I145" s="13">
        <f>I49+I63+I70+I82+I97+I112+I128+I136+I140+I141+I88</f>
        <v>0</v>
      </c>
      <c r="J145" s="13">
        <f>J49+J63+J70+J82+J97+J112+J128+J136+J140+J141+J142</f>
        <v>0</v>
      </c>
      <c r="K145" s="13">
        <f>K49+K63+K70+K82+K97+K112+K128+K136+K140+K141</f>
        <v>0</v>
      </c>
      <c r="L145" s="13">
        <f>L49+L63+L70+L82+L97+L112+L128+L136+L140+L141+L88</f>
        <v>0</v>
      </c>
      <c r="M145" s="13">
        <f>M49+M63+M70+M82+M97+M112+M128+M136+M140+M141</f>
        <v>0</v>
      </c>
      <c r="N145" s="13">
        <f>N49+N63+N70+N82+N97+N112+N128+N136+N140+N141</f>
        <v>0</v>
      </c>
      <c r="O145" s="13">
        <f>O49+O63+O70+O82+O97+O112+O128+O136+O140+O141+O88</f>
        <v>0</v>
      </c>
      <c r="P145" s="13">
        <f>P49+P63+P70+P82+P97+P112+P128+P136+P140+P141+P88</f>
        <v>0</v>
      </c>
      <c r="Q145" s="13">
        <f>Q49+Q63+Q70+Q82+Q97+Q112+Q128+Q136+Q140+Q141</f>
        <v>0</v>
      </c>
      <c r="R145" s="13">
        <f>R49+R63+R70+R82+R97+R112+R128+R136+R140+R141</f>
        <v>0</v>
      </c>
      <c r="S145" s="13">
        <f>S49+S63+S70+S82+S97+S112+S128+S136+S140+S141</f>
        <v>44827.200000000012</v>
      </c>
      <c r="T145" s="13">
        <f>T49+T63+T70+T82+T97+T112+T128+T136+T140+T141</f>
        <v>531271.66999999993</v>
      </c>
      <c r="U145" s="44">
        <f>S145/F145</f>
        <v>7.7522330480299967E-2</v>
      </c>
      <c r="W145" s="61"/>
    </row>
    <row r="146" spans="1:23" ht="13.5" thickTop="1" x14ac:dyDescent="0.2">
      <c r="G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W146" s="61"/>
    </row>
    <row r="147" spans="1:23" ht="15.75" hidden="1" x14ac:dyDescent="0.25">
      <c r="A147" s="17"/>
      <c r="B147" t="s">
        <v>234</v>
      </c>
      <c r="D147" s="15"/>
      <c r="F147" s="15"/>
      <c r="G147" s="15"/>
      <c r="I147" s="15"/>
      <c r="J147" s="15"/>
      <c r="K147" s="15">
        <v>26911.61</v>
      </c>
      <c r="L147" s="15"/>
      <c r="M147" s="15"/>
      <c r="N147" s="15"/>
      <c r="O147" s="15"/>
      <c r="P147" s="78" t="s">
        <v>228</v>
      </c>
      <c r="Q147" s="15"/>
      <c r="R147" s="15"/>
      <c r="S147" s="15">
        <f>+S166</f>
        <v>356.25</v>
      </c>
      <c r="T147" s="51" t="s">
        <v>126</v>
      </c>
      <c r="W147" s="61"/>
    </row>
    <row r="148" spans="1:23" hidden="1" x14ac:dyDescent="0.2">
      <c r="A148" t="s">
        <v>126</v>
      </c>
      <c r="G148" s="15"/>
      <c r="H148" s="15"/>
      <c r="I148" s="15"/>
      <c r="J148" s="15"/>
      <c r="L148" s="15"/>
      <c r="M148" s="15"/>
      <c r="N148" s="15"/>
      <c r="O148" s="15"/>
      <c r="P148" s="78" t="s">
        <v>225</v>
      </c>
      <c r="Q148" s="15"/>
      <c r="R148" s="15"/>
      <c r="S148" s="15">
        <f>+S118+S31</f>
        <v>1821.7</v>
      </c>
      <c r="T148" s="15">
        <f>+S148+S147</f>
        <v>2177.9499999999998</v>
      </c>
      <c r="W148" s="61"/>
    </row>
    <row r="149" spans="1:23" hidden="1" x14ac:dyDescent="0.2">
      <c r="B149" s="67" t="s">
        <v>236</v>
      </c>
      <c r="G149" s="15"/>
      <c r="I149" s="15"/>
      <c r="J149" s="15"/>
      <c r="K149" s="15">
        <f>+K147-K145</f>
        <v>26911.61</v>
      </c>
      <c r="L149" s="15"/>
      <c r="M149" s="15"/>
      <c r="N149" s="15"/>
      <c r="O149" s="15"/>
      <c r="P149" s="78"/>
      <c r="Q149" s="15"/>
      <c r="R149" s="15"/>
      <c r="S149" s="15"/>
      <c r="W149" s="61"/>
    </row>
    <row r="150" spans="1:23" hidden="1" x14ac:dyDescent="0.2">
      <c r="G150" s="15"/>
      <c r="I150" s="15"/>
      <c r="J150" s="15"/>
      <c r="K150" s="15"/>
      <c r="L150" s="15"/>
      <c r="M150" s="15"/>
      <c r="N150" s="15"/>
      <c r="O150" s="15"/>
      <c r="P150" s="78" t="s">
        <v>226</v>
      </c>
      <c r="Q150" s="15"/>
      <c r="R150" s="15"/>
      <c r="S150">
        <f>5609.5</f>
        <v>5609.5</v>
      </c>
      <c r="W150" s="61"/>
    </row>
    <row r="151" spans="1:23" hidden="1" x14ac:dyDescent="0.2">
      <c r="P151" s="78" t="s">
        <v>226</v>
      </c>
      <c r="Q151" s="15"/>
      <c r="R151" s="15"/>
      <c r="S151">
        <v>2750</v>
      </c>
      <c r="T151">
        <f>+S150+S151</f>
        <v>8359.5</v>
      </c>
    </row>
    <row r="152" spans="1:23" hidden="1" x14ac:dyDescent="0.2">
      <c r="G152" s="15"/>
      <c r="I152" s="15"/>
      <c r="J152" s="15"/>
      <c r="K152" s="15"/>
      <c r="L152" s="15"/>
      <c r="M152" s="15"/>
      <c r="N152" s="15"/>
      <c r="O152" s="15"/>
      <c r="W152" s="61"/>
    </row>
    <row r="153" spans="1:23" hidden="1" x14ac:dyDescent="0.2">
      <c r="G153" s="15"/>
      <c r="I153" s="15"/>
      <c r="J153" s="15"/>
      <c r="K153" s="15"/>
      <c r="L153" s="15"/>
      <c r="M153" s="15"/>
      <c r="N153" s="15"/>
      <c r="O153" s="15"/>
      <c r="P153" s="78" t="s">
        <v>227</v>
      </c>
      <c r="Q153" s="15"/>
      <c r="R153" s="15"/>
      <c r="S153">
        <v>8330</v>
      </c>
      <c r="W153" s="61"/>
    </row>
    <row r="154" spans="1:23" hidden="1" x14ac:dyDescent="0.2">
      <c r="G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W154" s="61"/>
    </row>
    <row r="155" spans="1:23" hidden="1" x14ac:dyDescent="0.2">
      <c r="G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W155" s="61"/>
    </row>
    <row r="156" spans="1:23" hidden="1" x14ac:dyDescent="0.2">
      <c r="G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W156" s="61"/>
    </row>
    <row r="157" spans="1:23" hidden="1" x14ac:dyDescent="0.2">
      <c r="G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W157" s="61"/>
    </row>
    <row r="158" spans="1:23" hidden="1" x14ac:dyDescent="0.2">
      <c r="B158" t="s">
        <v>229</v>
      </c>
      <c r="C158" t="s">
        <v>231</v>
      </c>
      <c r="G158" s="78">
        <v>626.25</v>
      </c>
      <c r="H158" s="6">
        <v>480</v>
      </c>
      <c r="I158" s="78">
        <v>536.25</v>
      </c>
      <c r="J158" s="78">
        <v>513.75</v>
      </c>
      <c r="K158" s="78">
        <v>367.5</v>
      </c>
      <c r="L158" s="78">
        <v>487.5</v>
      </c>
      <c r="M158" s="78">
        <v>506.25</v>
      </c>
      <c r="N158" s="78">
        <v>1031.25</v>
      </c>
      <c r="O158" s="78">
        <v>540</v>
      </c>
      <c r="P158" s="78">
        <f>0.5+520.75</f>
        <v>521.25</v>
      </c>
      <c r="Q158" s="15"/>
      <c r="R158" s="15"/>
      <c r="S158" s="15">
        <f>SUM(G158:R158)</f>
        <v>5610</v>
      </c>
      <c r="W158" s="61"/>
    </row>
    <row r="159" spans="1:23" hidden="1" x14ac:dyDescent="0.2">
      <c r="C159" t="s">
        <v>230</v>
      </c>
      <c r="G159" s="15">
        <v>250</v>
      </c>
      <c r="H159" s="5">
        <v>250</v>
      </c>
      <c r="I159" s="15">
        <v>250</v>
      </c>
      <c r="J159" s="15">
        <v>250</v>
      </c>
      <c r="K159" s="15">
        <v>250</v>
      </c>
      <c r="L159" s="15">
        <v>250</v>
      </c>
      <c r="M159" s="15">
        <v>250</v>
      </c>
      <c r="N159" s="15">
        <v>500</v>
      </c>
      <c r="O159" s="15">
        <v>250</v>
      </c>
      <c r="P159" s="15">
        <v>250</v>
      </c>
      <c r="Q159" s="15"/>
      <c r="R159" s="15"/>
      <c r="S159" s="15">
        <f>SUM(G159:R159)</f>
        <v>2750</v>
      </c>
      <c r="W159" s="61"/>
    </row>
    <row r="160" spans="1:23" hidden="1" x14ac:dyDescent="0.2">
      <c r="C160" t="s">
        <v>228</v>
      </c>
      <c r="G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W160" s="61"/>
    </row>
    <row r="161" spans="1:23" hidden="1" x14ac:dyDescent="0.2">
      <c r="C161" t="s">
        <v>229</v>
      </c>
      <c r="G161" s="15">
        <f t="shared" ref="G161:P161" si="27">SUM(G158:G160)</f>
        <v>876.25</v>
      </c>
      <c r="H161" s="5">
        <f t="shared" si="27"/>
        <v>730</v>
      </c>
      <c r="I161" s="15">
        <f t="shared" si="27"/>
        <v>786.25</v>
      </c>
      <c r="J161" s="15">
        <f t="shared" si="27"/>
        <v>763.75</v>
      </c>
      <c r="K161" s="15">
        <f t="shared" si="27"/>
        <v>617.5</v>
      </c>
      <c r="L161" s="15">
        <f t="shared" si="27"/>
        <v>737.5</v>
      </c>
      <c r="M161" s="15">
        <f t="shared" si="27"/>
        <v>756.25</v>
      </c>
      <c r="N161" s="15">
        <f t="shared" si="27"/>
        <v>1531.25</v>
      </c>
      <c r="O161" s="15">
        <f t="shared" si="27"/>
        <v>790</v>
      </c>
      <c r="P161" s="15">
        <f t="shared" si="27"/>
        <v>771.25</v>
      </c>
      <c r="Q161" s="15"/>
      <c r="R161" s="15"/>
      <c r="S161" s="15">
        <f>SUM(G161:R161)</f>
        <v>8360</v>
      </c>
      <c r="W161" s="61"/>
    </row>
    <row r="162" spans="1:23" hidden="1" x14ac:dyDescent="0.2">
      <c r="G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W162" s="61"/>
    </row>
    <row r="163" spans="1:23" hidden="1" x14ac:dyDescent="0.2">
      <c r="G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W163" s="61"/>
    </row>
    <row r="164" spans="1:23" hidden="1" x14ac:dyDescent="0.2">
      <c r="B164" t="s">
        <v>225</v>
      </c>
      <c r="C164" t="s">
        <v>231</v>
      </c>
      <c r="G164" s="78">
        <f t="shared" ref="G164:P164" si="28">+G31</f>
        <v>616</v>
      </c>
      <c r="H164" s="78">
        <f t="shared" si="28"/>
        <v>680</v>
      </c>
      <c r="I164" s="78">
        <f t="shared" si="28"/>
        <v>0</v>
      </c>
      <c r="J164" s="78">
        <f t="shared" si="28"/>
        <v>0</v>
      </c>
      <c r="K164" s="78">
        <f t="shared" si="28"/>
        <v>0</v>
      </c>
      <c r="L164" s="78">
        <f t="shared" si="28"/>
        <v>0</v>
      </c>
      <c r="M164" s="78">
        <f t="shared" si="28"/>
        <v>0</v>
      </c>
      <c r="N164" s="78">
        <f t="shared" si="28"/>
        <v>0</v>
      </c>
      <c r="O164" s="78">
        <f t="shared" si="28"/>
        <v>0</v>
      </c>
      <c r="P164" s="78">
        <f t="shared" si="28"/>
        <v>0</v>
      </c>
      <c r="Q164" s="15"/>
      <c r="R164" s="15"/>
      <c r="S164" s="15">
        <f>SUM(G164:R164)</f>
        <v>1296</v>
      </c>
      <c r="W164" s="61"/>
    </row>
    <row r="165" spans="1:23" hidden="1" x14ac:dyDescent="0.2">
      <c r="C165" t="s">
        <v>230</v>
      </c>
      <c r="G165" s="15" t="e">
        <f>+#REF!</f>
        <v>#REF!</v>
      </c>
      <c r="H165" s="15" t="e">
        <f>+#REF!</f>
        <v>#REF!</v>
      </c>
      <c r="I165" s="15" t="e">
        <f>+#REF!</f>
        <v>#REF!</v>
      </c>
      <c r="J165" s="15" t="e">
        <f>+#REF!</f>
        <v>#REF!</v>
      </c>
      <c r="K165" s="15">
        <f t="shared" ref="K165:P165" si="29">+K118</f>
        <v>0</v>
      </c>
      <c r="L165" s="15">
        <f t="shared" si="29"/>
        <v>0</v>
      </c>
      <c r="M165" s="15">
        <f t="shared" si="29"/>
        <v>0</v>
      </c>
      <c r="N165" s="15">
        <f t="shared" si="29"/>
        <v>0</v>
      </c>
      <c r="O165" s="15">
        <f t="shared" si="29"/>
        <v>0</v>
      </c>
      <c r="P165" s="15">
        <f t="shared" si="29"/>
        <v>0</v>
      </c>
      <c r="Q165" s="15"/>
      <c r="R165" s="15"/>
      <c r="S165" s="15" t="e">
        <f>SUM(G165:R165)</f>
        <v>#REF!</v>
      </c>
      <c r="W165" s="61"/>
    </row>
    <row r="166" spans="1:23" hidden="1" x14ac:dyDescent="0.2">
      <c r="C166" t="s">
        <v>228</v>
      </c>
      <c r="G166" s="15"/>
      <c r="I166" s="15"/>
      <c r="J166" s="15"/>
      <c r="K166" s="15"/>
      <c r="L166" s="15"/>
      <c r="M166" s="15"/>
      <c r="N166" s="15">
        <v>30</v>
      </c>
      <c r="O166" s="15">
        <f>540-296.25</f>
        <v>243.75</v>
      </c>
      <c r="P166" s="15">
        <v>82.5</v>
      </c>
      <c r="Q166" s="15"/>
      <c r="R166" s="15"/>
      <c r="S166" s="15">
        <f>SUM(G166:R166)</f>
        <v>356.25</v>
      </c>
      <c r="W166" s="61"/>
    </row>
    <row r="167" spans="1:23" hidden="1" x14ac:dyDescent="0.2">
      <c r="G167" s="15" t="e">
        <f t="shared" ref="G167:P167" si="30">SUM(G164:G166)</f>
        <v>#REF!</v>
      </c>
      <c r="H167" s="15" t="e">
        <f t="shared" si="30"/>
        <v>#REF!</v>
      </c>
      <c r="I167" s="15" t="e">
        <f t="shared" si="30"/>
        <v>#REF!</v>
      </c>
      <c r="J167" s="15" t="e">
        <f t="shared" si="30"/>
        <v>#REF!</v>
      </c>
      <c r="K167" s="15">
        <f t="shared" si="30"/>
        <v>0</v>
      </c>
      <c r="L167" s="15">
        <f t="shared" si="30"/>
        <v>0</v>
      </c>
      <c r="M167" s="15">
        <f t="shared" si="30"/>
        <v>0</v>
      </c>
      <c r="N167" s="15">
        <f t="shared" si="30"/>
        <v>30</v>
      </c>
      <c r="O167" s="15">
        <f t="shared" si="30"/>
        <v>243.75</v>
      </c>
      <c r="P167" s="15">
        <f t="shared" si="30"/>
        <v>82.5</v>
      </c>
      <c r="Q167" s="15"/>
      <c r="R167" s="15"/>
      <c r="S167" s="15" t="e">
        <f>SUM(G167:R167)</f>
        <v>#REF!</v>
      </c>
      <c r="W167" s="61"/>
    </row>
    <row r="168" spans="1:23" hidden="1" x14ac:dyDescent="0.2">
      <c r="G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W168" s="61"/>
    </row>
    <row r="169" spans="1:23" hidden="1" x14ac:dyDescent="0.2">
      <c r="G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W169" s="61"/>
    </row>
    <row r="170" spans="1:23" hidden="1" x14ac:dyDescent="0.2">
      <c r="A170" t="s">
        <v>235</v>
      </c>
      <c r="G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W170" s="61"/>
    </row>
    <row r="171" spans="1:23" hidden="1" x14ac:dyDescent="0.2">
      <c r="A171" s="97">
        <v>1410.12</v>
      </c>
      <c r="B171" s="67" t="s">
        <v>53</v>
      </c>
      <c r="C171" s="67"/>
      <c r="D171" s="6"/>
      <c r="E171" s="6"/>
      <c r="F171" s="6"/>
      <c r="G171" s="78">
        <v>500</v>
      </c>
      <c r="H171" s="6">
        <v>500</v>
      </c>
      <c r="I171" s="78">
        <v>500</v>
      </c>
      <c r="J171" s="78">
        <v>500</v>
      </c>
      <c r="K171" s="78">
        <v>500</v>
      </c>
      <c r="L171" s="78">
        <f>500-353</f>
        <v>147</v>
      </c>
      <c r="M171" s="78">
        <v>406</v>
      </c>
      <c r="N171" s="78">
        <v>1001.25</v>
      </c>
      <c r="O171" s="15"/>
      <c r="P171" s="15"/>
      <c r="Q171" s="15"/>
      <c r="R171" s="15"/>
      <c r="W171" s="61"/>
    </row>
    <row r="172" spans="1:23" hidden="1" x14ac:dyDescent="0.2">
      <c r="A172" s="16">
        <v>1410.13</v>
      </c>
      <c r="B172" s="67" t="s">
        <v>221</v>
      </c>
      <c r="C172" s="67"/>
      <c r="D172" s="6"/>
      <c r="E172" s="6"/>
      <c r="F172" s="6"/>
      <c r="G172" s="78">
        <f>1943.95</f>
        <v>1943.95</v>
      </c>
      <c r="H172" s="6">
        <v>2202.6999999999998</v>
      </c>
      <c r="I172" s="78">
        <v>3370.3</v>
      </c>
      <c r="J172" s="78">
        <v>2236.4499999999998</v>
      </c>
      <c r="K172" s="78">
        <v>2090.1999999999998</v>
      </c>
      <c r="L172" s="78">
        <f>353+2210.2</f>
        <v>2563.1999999999998</v>
      </c>
      <c r="M172" s="78">
        <f>2668.95-M171</f>
        <v>2262.9499999999998</v>
      </c>
      <c r="N172" s="78">
        <v>3334.05</v>
      </c>
      <c r="O172" s="15"/>
      <c r="P172" s="15"/>
      <c r="Q172" s="15"/>
      <c r="R172" s="15"/>
      <c r="W172" s="61"/>
    </row>
    <row r="173" spans="1:23" ht="15" hidden="1" x14ac:dyDescent="0.35">
      <c r="A173" s="7">
        <v>8020.1</v>
      </c>
      <c r="B173" t="s">
        <v>218</v>
      </c>
      <c r="D173" s="5"/>
      <c r="E173" s="5"/>
      <c r="F173" s="5"/>
      <c r="G173" s="72">
        <v>655</v>
      </c>
      <c r="H173" s="66">
        <v>250</v>
      </c>
      <c r="I173" s="72">
        <v>250</v>
      </c>
      <c r="J173" s="72">
        <v>250</v>
      </c>
      <c r="K173" s="72">
        <v>250</v>
      </c>
      <c r="L173" s="72">
        <v>250</v>
      </c>
      <c r="M173" s="72">
        <v>250</v>
      </c>
      <c r="N173" s="72">
        <v>500</v>
      </c>
      <c r="O173" s="15"/>
      <c r="P173" s="15"/>
      <c r="Q173" s="15"/>
      <c r="R173" s="15"/>
      <c r="W173" s="61"/>
    </row>
    <row r="174" spans="1:23" hidden="1" x14ac:dyDescent="0.2">
      <c r="G174" s="15">
        <f t="shared" ref="G174:N174" si="31">SUM(G171:G173)</f>
        <v>3098.95</v>
      </c>
      <c r="H174" s="15">
        <f t="shared" si="31"/>
        <v>2952.7</v>
      </c>
      <c r="I174" s="15">
        <f t="shared" si="31"/>
        <v>4120.3</v>
      </c>
      <c r="J174" s="15">
        <f t="shared" si="31"/>
        <v>2986.45</v>
      </c>
      <c r="K174" s="15">
        <f t="shared" si="31"/>
        <v>2840.2</v>
      </c>
      <c r="L174" s="15">
        <f t="shared" si="31"/>
        <v>2960.2</v>
      </c>
      <c r="M174" s="15">
        <f t="shared" si="31"/>
        <v>2918.95</v>
      </c>
      <c r="N174" s="15">
        <f t="shared" si="31"/>
        <v>4835.3</v>
      </c>
      <c r="O174" s="15"/>
      <c r="P174" s="15"/>
      <c r="Q174" s="15"/>
      <c r="R174" s="15"/>
      <c r="W174" s="61"/>
    </row>
    <row r="175" spans="1:23" hidden="1" x14ac:dyDescent="0.2">
      <c r="G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W175" s="61"/>
    </row>
    <row r="176" spans="1:23" hidden="1" x14ac:dyDescent="0.2">
      <c r="G176" s="15" t="e">
        <f>+G181-G174</f>
        <v>#REF!</v>
      </c>
      <c r="H176" s="15" t="e">
        <f t="shared" ref="H176:N176" si="32">+H181-H174</f>
        <v>#REF!</v>
      </c>
      <c r="I176" s="15" t="e">
        <f t="shared" si="32"/>
        <v>#REF!</v>
      </c>
      <c r="J176" s="15" t="e">
        <f t="shared" si="32"/>
        <v>#REF!</v>
      </c>
      <c r="K176" s="15" t="e">
        <f t="shared" si="32"/>
        <v>#REF!</v>
      </c>
      <c r="L176" s="15" t="e">
        <f t="shared" si="32"/>
        <v>#REF!</v>
      </c>
      <c r="M176" s="15" t="e">
        <f t="shared" si="32"/>
        <v>#REF!</v>
      </c>
      <c r="N176" s="15" t="e">
        <f t="shared" si="32"/>
        <v>#REF!</v>
      </c>
      <c r="O176" s="15"/>
      <c r="P176" s="15"/>
      <c r="Q176" s="15"/>
      <c r="R176" s="15"/>
      <c r="W176" s="61"/>
    </row>
    <row r="177" spans="1:24" hidden="1" x14ac:dyDescent="0.2">
      <c r="A177" s="67" t="s">
        <v>225</v>
      </c>
      <c r="G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W177" s="61"/>
    </row>
    <row r="178" spans="1:24" hidden="1" x14ac:dyDescent="0.2">
      <c r="A178" s="97">
        <v>1410.12</v>
      </c>
      <c r="B178" s="67" t="s">
        <v>53</v>
      </c>
      <c r="C178" s="67"/>
      <c r="D178" s="6"/>
      <c r="E178" s="6"/>
      <c r="F178" s="6"/>
      <c r="G178" s="78">
        <f t="shared" ref="G178:N178" si="33">+G31</f>
        <v>616</v>
      </c>
      <c r="H178" s="78">
        <f t="shared" si="33"/>
        <v>680</v>
      </c>
      <c r="I178" s="78">
        <f t="shared" si="33"/>
        <v>0</v>
      </c>
      <c r="J178" s="78">
        <f t="shared" si="33"/>
        <v>0</v>
      </c>
      <c r="K178" s="78">
        <f t="shared" si="33"/>
        <v>0</v>
      </c>
      <c r="L178" s="78">
        <f t="shared" si="33"/>
        <v>0</v>
      </c>
      <c r="M178" s="78">
        <f t="shared" si="33"/>
        <v>0</v>
      </c>
      <c r="N178" s="78">
        <f t="shared" si="33"/>
        <v>0</v>
      </c>
      <c r="O178" s="15"/>
      <c r="P178" s="15"/>
      <c r="Q178" s="15"/>
      <c r="R178" s="15"/>
      <c r="W178" s="61"/>
    </row>
    <row r="179" spans="1:24" hidden="1" x14ac:dyDescent="0.2">
      <c r="A179" s="16">
        <v>1410.13</v>
      </c>
      <c r="B179" s="67" t="s">
        <v>221</v>
      </c>
      <c r="C179" s="67"/>
      <c r="D179" s="6"/>
      <c r="E179" s="6"/>
      <c r="F179" s="6"/>
      <c r="G179" s="78" t="e">
        <f>+#REF!</f>
        <v>#REF!</v>
      </c>
      <c r="H179" s="78" t="e">
        <f>+#REF!</f>
        <v>#REF!</v>
      </c>
      <c r="I179" s="78" t="e">
        <f>+#REF!</f>
        <v>#REF!</v>
      </c>
      <c r="J179" s="78" t="e">
        <f>+#REF!</f>
        <v>#REF!</v>
      </c>
      <c r="K179" s="78" t="e">
        <f>+#REF!</f>
        <v>#REF!</v>
      </c>
      <c r="L179" s="78" t="e">
        <f>+#REF!</f>
        <v>#REF!</v>
      </c>
      <c r="M179" s="78" t="e">
        <f>+#REF!</f>
        <v>#REF!</v>
      </c>
      <c r="N179" s="78" t="e">
        <f>+#REF!</f>
        <v>#REF!</v>
      </c>
      <c r="O179" s="15"/>
      <c r="P179" s="15"/>
      <c r="Q179" s="15"/>
      <c r="R179" s="15"/>
      <c r="W179" s="61"/>
      <c r="X179" s="63"/>
    </row>
    <row r="180" spans="1:24" ht="15" hidden="1" x14ac:dyDescent="0.35">
      <c r="A180" s="7">
        <v>8020.1</v>
      </c>
      <c r="B180" t="s">
        <v>218</v>
      </c>
      <c r="D180" s="5"/>
      <c r="E180" s="5"/>
      <c r="F180" s="5"/>
      <c r="G180" s="72">
        <f>-405+655</f>
        <v>250</v>
      </c>
      <c r="H180" s="66">
        <v>250</v>
      </c>
      <c r="I180" s="72">
        <v>250</v>
      </c>
      <c r="J180" s="72">
        <v>250</v>
      </c>
      <c r="K180" s="72">
        <v>250</v>
      </c>
      <c r="L180" s="72">
        <v>250</v>
      </c>
      <c r="M180" s="72">
        <v>250</v>
      </c>
      <c r="N180" s="72">
        <v>500</v>
      </c>
      <c r="O180" s="15"/>
      <c r="P180" s="15"/>
      <c r="Q180" s="15"/>
      <c r="R180" s="15"/>
      <c r="W180" s="61"/>
      <c r="X180" s="63"/>
    </row>
    <row r="181" spans="1:24" hidden="1" x14ac:dyDescent="0.2">
      <c r="G181" s="15" t="e">
        <f>SUM(G178:G180)</f>
        <v>#REF!</v>
      </c>
      <c r="H181" s="15" t="e">
        <f t="shared" ref="H181:N181" si="34">SUM(H178:H180)</f>
        <v>#REF!</v>
      </c>
      <c r="I181" s="15" t="e">
        <f t="shared" si="34"/>
        <v>#REF!</v>
      </c>
      <c r="J181" s="15" t="e">
        <f t="shared" si="34"/>
        <v>#REF!</v>
      </c>
      <c r="K181" s="15" t="e">
        <f t="shared" si="34"/>
        <v>#REF!</v>
      </c>
      <c r="L181" s="15" t="e">
        <f t="shared" si="34"/>
        <v>#REF!</v>
      </c>
      <c r="M181" s="15" t="e">
        <f t="shared" si="34"/>
        <v>#REF!</v>
      </c>
      <c r="N181" s="15" t="e">
        <f t="shared" si="34"/>
        <v>#REF!</v>
      </c>
      <c r="O181" s="15"/>
      <c r="P181" s="15"/>
      <c r="Q181" s="15"/>
      <c r="R181" s="15"/>
      <c r="W181" s="61"/>
    </row>
    <row r="182" spans="1:24" hidden="1" x14ac:dyDescent="0.2">
      <c r="G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W182" s="61"/>
    </row>
    <row r="183" spans="1:24" hidden="1" x14ac:dyDescent="0.2">
      <c r="G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W183" s="61"/>
    </row>
    <row r="184" spans="1:24" hidden="1" x14ac:dyDescent="0.2">
      <c r="G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W184" s="61"/>
    </row>
    <row r="185" spans="1:24" x14ac:dyDescent="0.2">
      <c r="A185" t="s">
        <v>252</v>
      </c>
      <c r="D185" s="15"/>
      <c r="E185" s="15"/>
      <c r="F185" s="15"/>
      <c r="G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W185" s="61"/>
    </row>
    <row r="186" spans="1:24" x14ac:dyDescent="0.2">
      <c r="G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W186" s="61"/>
    </row>
    <row r="187" spans="1:24" s="1" customFormat="1" ht="13.5" thickBot="1" x14ac:dyDescent="0.25">
      <c r="A187" s="1" t="s">
        <v>32</v>
      </c>
      <c r="D187" s="106">
        <f>SUM(D145:D185)</f>
        <v>578248.87</v>
      </c>
      <c r="F187" s="106">
        <f>SUM(F145:F185)</f>
        <v>578248.87</v>
      </c>
      <c r="G187" s="51"/>
      <c r="H187" s="18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W187" s="105"/>
    </row>
    <row r="188" spans="1:24" ht="13.5" thickTop="1" x14ac:dyDescent="0.2">
      <c r="G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W188" s="61"/>
    </row>
    <row r="189" spans="1:24" x14ac:dyDescent="0.2">
      <c r="G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W189" s="61"/>
    </row>
    <row r="190" spans="1:24" x14ac:dyDescent="0.2">
      <c r="G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W190" s="61"/>
    </row>
    <row r="191" spans="1:24" x14ac:dyDescent="0.2">
      <c r="G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W191" s="61"/>
    </row>
    <row r="192" spans="1:24" x14ac:dyDescent="0.2">
      <c r="G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W192" s="61"/>
    </row>
    <row r="193" spans="7:24" x14ac:dyDescent="0.2">
      <c r="G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W193" s="61"/>
    </row>
    <row r="194" spans="7:24" x14ac:dyDescent="0.2">
      <c r="G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W194" s="61"/>
    </row>
    <row r="195" spans="7:24" x14ac:dyDescent="0.2">
      <c r="G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W195" s="61"/>
    </row>
    <row r="196" spans="7:24" x14ac:dyDescent="0.2">
      <c r="G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W196" s="61"/>
    </row>
    <row r="197" spans="7:24" x14ac:dyDescent="0.2">
      <c r="G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W197" s="61"/>
    </row>
    <row r="198" spans="7:24" x14ac:dyDescent="0.2">
      <c r="G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W198" s="61"/>
    </row>
    <row r="199" spans="7:24" x14ac:dyDescent="0.2">
      <c r="G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W199" s="61"/>
    </row>
    <row r="200" spans="7:24" x14ac:dyDescent="0.2">
      <c r="G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W200" s="61"/>
    </row>
    <row r="201" spans="7:24" x14ac:dyDescent="0.2">
      <c r="G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X201" s="63"/>
    </row>
    <row r="202" spans="7:24" x14ac:dyDescent="0.2">
      <c r="G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7:24" x14ac:dyDescent="0.2">
      <c r="G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7:24" x14ac:dyDescent="0.2">
      <c r="G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V204" s="15"/>
    </row>
    <row r="205" spans="7:24" x14ac:dyDescent="0.2">
      <c r="G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V205" s="15"/>
    </row>
    <row r="206" spans="7:24" x14ac:dyDescent="0.2">
      <c r="G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X206" s="63"/>
    </row>
    <row r="207" spans="7:24" x14ac:dyDescent="0.2">
      <c r="G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7:24" x14ac:dyDescent="0.2">
      <c r="G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X208" s="15"/>
    </row>
    <row r="209" spans="7:24" x14ac:dyDescent="0.2">
      <c r="G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X209" s="15"/>
    </row>
    <row r="210" spans="7:24" x14ac:dyDescent="0.2">
      <c r="G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X210" s="15"/>
    </row>
    <row r="211" spans="7:24" x14ac:dyDescent="0.2">
      <c r="G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7:24" x14ac:dyDescent="0.2">
      <c r="G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7:24" x14ac:dyDescent="0.2">
      <c r="G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7:24" x14ac:dyDescent="0.2">
      <c r="G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7:24" x14ac:dyDescent="0.2">
      <c r="G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7:24" x14ac:dyDescent="0.2">
      <c r="G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7:24" x14ac:dyDescent="0.2">
      <c r="G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7:24" x14ac:dyDescent="0.2">
      <c r="G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7:24" x14ac:dyDescent="0.2">
      <c r="G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7:24" x14ac:dyDescent="0.2">
      <c r="G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7:24" x14ac:dyDescent="0.2">
      <c r="G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7:24" x14ac:dyDescent="0.2">
      <c r="G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7:24" x14ac:dyDescent="0.2">
      <c r="G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7:24" x14ac:dyDescent="0.2">
      <c r="G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7:18" x14ac:dyDescent="0.2">
      <c r="G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7:18" x14ac:dyDescent="0.2">
      <c r="G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7:18" x14ac:dyDescent="0.2">
      <c r="G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7:18" x14ac:dyDescent="0.2">
      <c r="G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7:18" x14ac:dyDescent="0.2">
      <c r="G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7:18" x14ac:dyDescent="0.2">
      <c r="G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7:18" x14ac:dyDescent="0.2">
      <c r="G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7:18" x14ac:dyDescent="0.2">
      <c r="G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7:18" x14ac:dyDescent="0.2">
      <c r="G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7:18" x14ac:dyDescent="0.2">
      <c r="G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7:18" x14ac:dyDescent="0.2">
      <c r="G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7:18" x14ac:dyDescent="0.2">
      <c r="G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7:18" x14ac:dyDescent="0.2">
      <c r="G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7:18" x14ac:dyDescent="0.2">
      <c r="G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7:18" x14ac:dyDescent="0.2">
      <c r="G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7:18" x14ac:dyDescent="0.2">
      <c r="G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7:18" x14ac:dyDescent="0.2">
      <c r="G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7:18" x14ac:dyDescent="0.2">
      <c r="G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7:18" x14ac:dyDescent="0.2">
      <c r="G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7:18" x14ac:dyDescent="0.2">
      <c r="G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7:18" x14ac:dyDescent="0.2">
      <c r="G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7:18" x14ac:dyDescent="0.2">
      <c r="G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7:18" x14ac:dyDescent="0.2">
      <c r="G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7:18" x14ac:dyDescent="0.2">
      <c r="G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7:18" x14ac:dyDescent="0.2">
      <c r="G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7:18" x14ac:dyDescent="0.2">
      <c r="G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7:18" x14ac:dyDescent="0.2">
      <c r="G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7:18" x14ac:dyDescent="0.2">
      <c r="G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7:18" x14ac:dyDescent="0.2">
      <c r="G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7:18" x14ac:dyDescent="0.2">
      <c r="G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7:18" x14ac:dyDescent="0.2">
      <c r="G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7:18" x14ac:dyDescent="0.2">
      <c r="G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7:18" x14ac:dyDescent="0.2">
      <c r="G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7:18" x14ac:dyDescent="0.2">
      <c r="G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7:18" x14ac:dyDescent="0.2">
      <c r="G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7:18" x14ac:dyDescent="0.2">
      <c r="G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7:18" x14ac:dyDescent="0.2">
      <c r="G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7:18" x14ac:dyDescent="0.2">
      <c r="G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7:18" x14ac:dyDescent="0.2">
      <c r="G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7:18" x14ac:dyDescent="0.2">
      <c r="G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7:18" x14ac:dyDescent="0.2">
      <c r="G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7:18" x14ac:dyDescent="0.2">
      <c r="G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7:18" x14ac:dyDescent="0.2">
      <c r="G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7:18" x14ac:dyDescent="0.2">
      <c r="G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7:18" x14ac:dyDescent="0.2">
      <c r="G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7:18" x14ac:dyDescent="0.2">
      <c r="G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7:18" x14ac:dyDescent="0.2">
      <c r="G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7:18" x14ac:dyDescent="0.2">
      <c r="G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7:23" x14ac:dyDescent="0.2">
      <c r="G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W273" s="15"/>
    </row>
    <row r="274" spans="7:23" x14ac:dyDescent="0.2">
      <c r="G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W274" s="15"/>
    </row>
    <row r="275" spans="7:23" x14ac:dyDescent="0.2">
      <c r="G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7:23" x14ac:dyDescent="0.2">
      <c r="G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7:23" x14ac:dyDescent="0.2">
      <c r="G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7:23" x14ac:dyDescent="0.2">
      <c r="G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7:23" x14ac:dyDescent="0.2">
      <c r="G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7:23" x14ac:dyDescent="0.2">
      <c r="G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7:23" x14ac:dyDescent="0.2">
      <c r="G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7:23" x14ac:dyDescent="0.2">
      <c r="G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7:23" x14ac:dyDescent="0.2">
      <c r="G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7:23" x14ac:dyDescent="0.2">
      <c r="G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7:23" x14ac:dyDescent="0.2">
      <c r="G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7:23" x14ac:dyDescent="0.2">
      <c r="G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7:23" x14ac:dyDescent="0.2">
      <c r="G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7:23" x14ac:dyDescent="0.2">
      <c r="G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7:18" x14ac:dyDescent="0.2">
      <c r="G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7:18" x14ac:dyDescent="0.2">
      <c r="G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7:18" x14ac:dyDescent="0.2">
      <c r="G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7:18" x14ac:dyDescent="0.2">
      <c r="G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7:18" x14ac:dyDescent="0.2">
      <c r="G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7:18" x14ac:dyDescent="0.2">
      <c r="G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7:18" x14ac:dyDescent="0.2">
      <c r="G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7:18" x14ac:dyDescent="0.2">
      <c r="G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7:18" x14ac:dyDescent="0.2">
      <c r="G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7:18" x14ac:dyDescent="0.2">
      <c r="G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7:18" x14ac:dyDescent="0.2">
      <c r="G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7:18" x14ac:dyDescent="0.2">
      <c r="G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7:18" x14ac:dyDescent="0.2">
      <c r="G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7:18" x14ac:dyDescent="0.2">
      <c r="G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7:18" x14ac:dyDescent="0.2">
      <c r="G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7:18" x14ac:dyDescent="0.2">
      <c r="G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7:18" x14ac:dyDescent="0.2">
      <c r="G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7:18" x14ac:dyDescent="0.2">
      <c r="G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7:18" x14ac:dyDescent="0.2">
      <c r="G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7:18" x14ac:dyDescent="0.2">
      <c r="G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7:18" x14ac:dyDescent="0.2">
      <c r="G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7:18" x14ac:dyDescent="0.2">
      <c r="G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7:18" x14ac:dyDescent="0.2">
      <c r="G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7:18" x14ac:dyDescent="0.2">
      <c r="G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7:18" x14ac:dyDescent="0.2">
      <c r="G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7:18" x14ac:dyDescent="0.2">
      <c r="G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7:18" x14ac:dyDescent="0.2">
      <c r="G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7:18" x14ac:dyDescent="0.2">
      <c r="G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7:18" x14ac:dyDescent="0.2">
      <c r="G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7:18" x14ac:dyDescent="0.2">
      <c r="G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7:18" x14ac:dyDescent="0.2">
      <c r="G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7:18" x14ac:dyDescent="0.2">
      <c r="G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7:18" x14ac:dyDescent="0.2">
      <c r="G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7:18" x14ac:dyDescent="0.2">
      <c r="G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7:18" x14ac:dyDescent="0.2">
      <c r="G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7:18" x14ac:dyDescent="0.2">
      <c r="G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7:18" x14ac:dyDescent="0.2">
      <c r="G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7:18" x14ac:dyDescent="0.2">
      <c r="G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7:18" x14ac:dyDescent="0.2">
      <c r="G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7:18" x14ac:dyDescent="0.2">
      <c r="G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7:18" x14ac:dyDescent="0.2">
      <c r="G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7:18" x14ac:dyDescent="0.2">
      <c r="G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7:18" x14ac:dyDescent="0.2">
      <c r="G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7:18" x14ac:dyDescent="0.2">
      <c r="G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7:18" x14ac:dyDescent="0.2">
      <c r="G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7:18" x14ac:dyDescent="0.2">
      <c r="G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7:18" x14ac:dyDescent="0.2">
      <c r="G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7:18" x14ac:dyDescent="0.2">
      <c r="G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7:18" x14ac:dyDescent="0.2">
      <c r="G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7:18" x14ac:dyDescent="0.2">
      <c r="G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7:18" x14ac:dyDescent="0.2">
      <c r="G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7:18" x14ac:dyDescent="0.2">
      <c r="G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7:18" x14ac:dyDescent="0.2">
      <c r="G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7:18" x14ac:dyDescent="0.2">
      <c r="G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7:18" x14ac:dyDescent="0.2">
      <c r="G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7:18" x14ac:dyDescent="0.2">
      <c r="G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7:18" x14ac:dyDescent="0.2">
      <c r="G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7:18" x14ac:dyDescent="0.2">
      <c r="G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7:18" x14ac:dyDescent="0.2">
      <c r="G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7:18" x14ac:dyDescent="0.2">
      <c r="G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7:18" x14ac:dyDescent="0.2">
      <c r="G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7:18" x14ac:dyDescent="0.2">
      <c r="G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7:18" x14ac:dyDescent="0.2">
      <c r="G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7:18" x14ac:dyDescent="0.2">
      <c r="G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7:18" x14ac:dyDescent="0.2">
      <c r="G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7:18" x14ac:dyDescent="0.2">
      <c r="G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7:18" x14ac:dyDescent="0.2">
      <c r="G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7:18" x14ac:dyDescent="0.2">
      <c r="G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7:18" x14ac:dyDescent="0.2">
      <c r="G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7:18" x14ac:dyDescent="0.2">
      <c r="G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7:18" x14ac:dyDescent="0.2">
      <c r="G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7:18" x14ac:dyDescent="0.2">
      <c r="G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7:18" x14ac:dyDescent="0.2">
      <c r="G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7:18" x14ac:dyDescent="0.2">
      <c r="G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7:18" x14ac:dyDescent="0.2">
      <c r="G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7:18" x14ac:dyDescent="0.2">
      <c r="G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7:18" x14ac:dyDescent="0.2">
      <c r="G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7:18" x14ac:dyDescent="0.2">
      <c r="G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7:18" x14ac:dyDescent="0.2">
      <c r="G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7:18" x14ac:dyDescent="0.2">
      <c r="G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7:18" x14ac:dyDescent="0.2">
      <c r="G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7:18" x14ac:dyDescent="0.2">
      <c r="G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7:18" x14ac:dyDescent="0.2">
      <c r="G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7:18" x14ac:dyDescent="0.2">
      <c r="G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7:18" x14ac:dyDescent="0.2">
      <c r="G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7:18" x14ac:dyDescent="0.2">
      <c r="G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7:18" x14ac:dyDescent="0.2">
      <c r="G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7:18" x14ac:dyDescent="0.2">
      <c r="G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7:18" x14ac:dyDescent="0.2">
      <c r="G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7:18" x14ac:dyDescent="0.2">
      <c r="G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7:18" x14ac:dyDescent="0.2">
      <c r="G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7:18" x14ac:dyDescent="0.2">
      <c r="G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7:18" x14ac:dyDescent="0.2">
      <c r="G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7:18" x14ac:dyDescent="0.2">
      <c r="G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7:18" x14ac:dyDescent="0.2">
      <c r="G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7:18" x14ac:dyDescent="0.2">
      <c r="G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7:18" x14ac:dyDescent="0.2">
      <c r="G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7:18" x14ac:dyDescent="0.2">
      <c r="G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7:18" x14ac:dyDescent="0.2">
      <c r="G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7:18" x14ac:dyDescent="0.2">
      <c r="G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7:18" x14ac:dyDescent="0.2">
      <c r="G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7:18" x14ac:dyDescent="0.2">
      <c r="G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7:18" x14ac:dyDescent="0.2">
      <c r="G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7:18" x14ac:dyDescent="0.2">
      <c r="G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7:18" x14ac:dyDescent="0.2">
      <c r="G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7:18" x14ac:dyDescent="0.2">
      <c r="G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7:18" x14ac:dyDescent="0.2">
      <c r="G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7:18" x14ac:dyDescent="0.2">
      <c r="G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7:18" x14ac:dyDescent="0.2">
      <c r="G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7:18" x14ac:dyDescent="0.2">
      <c r="G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7:18" x14ac:dyDescent="0.2">
      <c r="G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7:18" x14ac:dyDescent="0.2">
      <c r="G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7:18" x14ac:dyDescent="0.2">
      <c r="G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7:18" x14ac:dyDescent="0.2">
      <c r="G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7:18" x14ac:dyDescent="0.2">
      <c r="G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7:18" x14ac:dyDescent="0.2">
      <c r="G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7:18" x14ac:dyDescent="0.2">
      <c r="G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7:18" x14ac:dyDescent="0.2">
      <c r="G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7:18" x14ac:dyDescent="0.2">
      <c r="G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7:18" x14ac:dyDescent="0.2">
      <c r="G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7:18" x14ac:dyDescent="0.2">
      <c r="G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7:18" x14ac:dyDescent="0.2">
      <c r="G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7:18" x14ac:dyDescent="0.2">
      <c r="G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7:18" x14ac:dyDescent="0.2">
      <c r="G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7:18" x14ac:dyDescent="0.2">
      <c r="G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7:18" x14ac:dyDescent="0.2">
      <c r="G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7:18" x14ac:dyDescent="0.2">
      <c r="G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7:18" x14ac:dyDescent="0.2">
      <c r="G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7:18" x14ac:dyDescent="0.2">
      <c r="G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7:18" x14ac:dyDescent="0.2">
      <c r="G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7:18" x14ac:dyDescent="0.2">
      <c r="G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7:18" x14ac:dyDescent="0.2">
      <c r="G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7:18" x14ac:dyDescent="0.2">
      <c r="G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7:18" x14ac:dyDescent="0.2">
      <c r="G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7:18" x14ac:dyDescent="0.2">
      <c r="G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7:18" x14ac:dyDescent="0.2">
      <c r="G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7:18" x14ac:dyDescent="0.2">
      <c r="G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7:18" x14ac:dyDescent="0.2">
      <c r="G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7:18" x14ac:dyDescent="0.2">
      <c r="G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7:18" x14ac:dyDescent="0.2">
      <c r="G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7:18" x14ac:dyDescent="0.2">
      <c r="G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7:18" x14ac:dyDescent="0.2">
      <c r="G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7:18" x14ac:dyDescent="0.2">
      <c r="G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7:18" x14ac:dyDescent="0.2">
      <c r="G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7:18" x14ac:dyDescent="0.2">
      <c r="G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7:18" x14ac:dyDescent="0.2">
      <c r="G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7:18" x14ac:dyDescent="0.2">
      <c r="G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7:18" x14ac:dyDescent="0.2">
      <c r="G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7:18" x14ac:dyDescent="0.2">
      <c r="G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7:18" x14ac:dyDescent="0.2">
      <c r="G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7:18" x14ac:dyDescent="0.2">
      <c r="G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7:18" x14ac:dyDescent="0.2">
      <c r="G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7:18" x14ac:dyDescent="0.2">
      <c r="G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7:18" x14ac:dyDescent="0.2">
      <c r="G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7:18" x14ac:dyDescent="0.2">
      <c r="G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7:18" x14ac:dyDescent="0.2">
      <c r="G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7:18" x14ac:dyDescent="0.2">
      <c r="G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7:18" x14ac:dyDescent="0.2">
      <c r="G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7:18" x14ac:dyDescent="0.2">
      <c r="G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7:18" x14ac:dyDescent="0.2">
      <c r="G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7:18" x14ac:dyDescent="0.2">
      <c r="G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7:18" x14ac:dyDescent="0.2">
      <c r="G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7:18" x14ac:dyDescent="0.2">
      <c r="G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7:18" x14ac:dyDescent="0.2">
      <c r="G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7:18" x14ac:dyDescent="0.2">
      <c r="G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7:18" x14ac:dyDescent="0.2">
      <c r="G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7:18" x14ac:dyDescent="0.2">
      <c r="G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7:18" x14ac:dyDescent="0.2">
      <c r="G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7:18" x14ac:dyDescent="0.2">
      <c r="G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7:18" x14ac:dyDescent="0.2">
      <c r="G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7:18" x14ac:dyDescent="0.2">
      <c r="G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7:18" x14ac:dyDescent="0.2">
      <c r="G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7:18" x14ac:dyDescent="0.2">
      <c r="G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7:18" x14ac:dyDescent="0.2">
      <c r="G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7:18" x14ac:dyDescent="0.2">
      <c r="G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7:18" x14ac:dyDescent="0.2">
      <c r="G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7:18" x14ac:dyDescent="0.2">
      <c r="G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7:18" x14ac:dyDescent="0.2">
      <c r="G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7:18" x14ac:dyDescent="0.2">
      <c r="G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7:18" x14ac:dyDescent="0.2">
      <c r="G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7:18" x14ac:dyDescent="0.2">
      <c r="G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7:18" x14ac:dyDescent="0.2">
      <c r="G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7:18" x14ac:dyDescent="0.2">
      <c r="G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7:18" x14ac:dyDescent="0.2">
      <c r="G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7:18" x14ac:dyDescent="0.2">
      <c r="G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7:18" x14ac:dyDescent="0.2">
      <c r="G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7:18" x14ac:dyDescent="0.2">
      <c r="G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7:18" x14ac:dyDescent="0.2">
      <c r="G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7:18" x14ac:dyDescent="0.2">
      <c r="G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7:18" x14ac:dyDescent="0.2">
      <c r="G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7:18" x14ac:dyDescent="0.2">
      <c r="G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7:18" x14ac:dyDescent="0.2">
      <c r="G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7:18" x14ac:dyDescent="0.2">
      <c r="G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7:18" x14ac:dyDescent="0.2">
      <c r="G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7:18" x14ac:dyDescent="0.2">
      <c r="G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7:18" x14ac:dyDescent="0.2">
      <c r="G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7:18" x14ac:dyDescent="0.2">
      <c r="G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7:18" x14ac:dyDescent="0.2">
      <c r="G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7:18" x14ac:dyDescent="0.2">
      <c r="G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7:18" x14ac:dyDescent="0.2">
      <c r="G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7:18" x14ac:dyDescent="0.2">
      <c r="G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7:18" x14ac:dyDescent="0.2">
      <c r="G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7:18" x14ac:dyDescent="0.2">
      <c r="G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7:18" x14ac:dyDescent="0.2">
      <c r="G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7:18" x14ac:dyDescent="0.2">
      <c r="G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7:18" x14ac:dyDescent="0.2">
      <c r="G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7:18" x14ac:dyDescent="0.2">
      <c r="G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7:18" x14ac:dyDescent="0.2">
      <c r="G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7:18" x14ac:dyDescent="0.2">
      <c r="G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7:18" x14ac:dyDescent="0.2">
      <c r="G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7:18" x14ac:dyDescent="0.2">
      <c r="G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7:18" x14ac:dyDescent="0.2">
      <c r="G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7:18" x14ac:dyDescent="0.2">
      <c r="G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7:18" x14ac:dyDescent="0.2">
      <c r="G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7:18" x14ac:dyDescent="0.2">
      <c r="G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7:18" x14ac:dyDescent="0.2">
      <c r="G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7:18" x14ac:dyDescent="0.2">
      <c r="G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7:18" x14ac:dyDescent="0.2">
      <c r="G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7:18" x14ac:dyDescent="0.2">
      <c r="G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7:18" x14ac:dyDescent="0.2">
      <c r="G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7:18" x14ac:dyDescent="0.2">
      <c r="G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7:18" x14ac:dyDescent="0.2">
      <c r="G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7:18" x14ac:dyDescent="0.2">
      <c r="G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7:18" x14ac:dyDescent="0.2">
      <c r="G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7:18" x14ac:dyDescent="0.2">
      <c r="G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7:18" x14ac:dyDescent="0.2">
      <c r="G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7:18" x14ac:dyDescent="0.2">
      <c r="G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7:18" x14ac:dyDescent="0.2">
      <c r="G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7:18" x14ac:dyDescent="0.2">
      <c r="G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7:18" x14ac:dyDescent="0.2">
      <c r="G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7:18" x14ac:dyDescent="0.2">
      <c r="G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7:18" x14ac:dyDescent="0.2">
      <c r="G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7:18" x14ac:dyDescent="0.2">
      <c r="G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7:18" x14ac:dyDescent="0.2">
      <c r="G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7:18" x14ac:dyDescent="0.2">
      <c r="G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7:18" x14ac:dyDescent="0.2">
      <c r="G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7:18" x14ac:dyDescent="0.2">
      <c r="G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7:18" x14ac:dyDescent="0.2">
      <c r="G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7:18" x14ac:dyDescent="0.2">
      <c r="G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7:18" x14ac:dyDescent="0.2">
      <c r="G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7:18" x14ac:dyDescent="0.2">
      <c r="G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7:18" x14ac:dyDescent="0.2">
      <c r="G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7:18" x14ac:dyDescent="0.2">
      <c r="G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7:18" x14ac:dyDescent="0.2">
      <c r="G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 spans="7:18" x14ac:dyDescent="0.2">
      <c r="G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 spans="7:18" x14ac:dyDescent="0.2">
      <c r="G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 spans="7:18" x14ac:dyDescent="0.2">
      <c r="G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 spans="7:18" x14ac:dyDescent="0.2">
      <c r="G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 spans="7:18" x14ac:dyDescent="0.2">
      <c r="G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7:18" x14ac:dyDescent="0.2">
      <c r="P538" s="15"/>
      <c r="Q538" s="15"/>
      <c r="R538" s="15"/>
    </row>
  </sheetData>
  <mergeCells count="2">
    <mergeCell ref="D4:F4"/>
    <mergeCell ref="S2:T2"/>
  </mergeCells>
  <phoneticPr fontId="0" type="noConversion"/>
  <printOptions horizontalCentered="1" gridLines="1"/>
  <pageMargins left="0.28999999999999998" right="0.3" top="0.3" bottom="0.42" header="0.21" footer="0.47"/>
  <pageSetup scale="6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308"/>
  <sheetViews>
    <sheetView workbookViewId="0">
      <pane xSplit="3" ySplit="6" topLeftCell="G22" activePane="bottomRight" state="frozen"/>
      <selection activeCell="K28" sqref="K28"/>
      <selection pane="topRight" activeCell="K28" sqref="K28"/>
      <selection pane="bottomLeft" activeCell="K28" sqref="K28"/>
      <selection pane="bottomRight" activeCell="H63" sqref="H63"/>
    </sheetView>
  </sheetViews>
  <sheetFormatPr defaultRowHeight="12.75" x14ac:dyDescent="0.2"/>
  <cols>
    <col min="3" max="3" width="19.85546875" customWidth="1"/>
    <col min="4" max="4" width="14" customWidth="1"/>
    <col min="5" max="5" width="12.7109375" customWidth="1"/>
    <col min="6" max="6" width="14.140625" customWidth="1"/>
    <col min="7" max="7" width="11.28515625" customWidth="1"/>
    <col min="8" max="8" width="12.28515625" customWidth="1"/>
    <col min="9" max="9" width="13.140625" hidden="1" customWidth="1"/>
    <col min="10" max="10" width="13.28515625" hidden="1" customWidth="1"/>
    <col min="11" max="14" width="11.28515625" hidden="1" customWidth="1"/>
    <col min="15" max="15" width="13.85546875" hidden="1" customWidth="1"/>
    <col min="16" max="16" width="11.28515625" hidden="1" customWidth="1"/>
    <col min="17" max="18" width="13.85546875" hidden="1" customWidth="1"/>
    <col min="19" max="19" width="14.85546875" customWidth="1"/>
    <col min="20" max="20" width="14.42578125" customWidth="1"/>
    <col min="22" max="22" width="8.85546875" customWidth="1"/>
  </cols>
  <sheetData>
    <row r="1" spans="1:32" ht="15.75" x14ac:dyDescent="0.25">
      <c r="A1" s="17" t="s">
        <v>169</v>
      </c>
      <c r="E1" t="s">
        <v>126</v>
      </c>
    </row>
    <row r="2" spans="1:32" ht="15" x14ac:dyDescent="0.25">
      <c r="A2" s="23" t="s">
        <v>17</v>
      </c>
    </row>
    <row r="3" spans="1:32" ht="15" x14ac:dyDescent="0.25">
      <c r="A3" s="23" t="s">
        <v>345</v>
      </c>
      <c r="G3" s="1"/>
      <c r="L3" s="1"/>
    </row>
    <row r="4" spans="1:32" x14ac:dyDescent="0.2">
      <c r="E4" s="49">
        <v>2021</v>
      </c>
      <c r="G4" s="49">
        <v>2021</v>
      </c>
      <c r="H4" s="49"/>
      <c r="I4" s="49"/>
      <c r="J4" s="49"/>
      <c r="K4" s="49"/>
      <c r="L4" s="1"/>
      <c r="M4" s="49"/>
      <c r="N4" s="49"/>
      <c r="O4" s="49"/>
      <c r="P4" s="49"/>
      <c r="Q4" s="49"/>
      <c r="R4" s="49"/>
      <c r="S4" s="1" t="s">
        <v>150</v>
      </c>
    </row>
    <row r="5" spans="1:32" x14ac:dyDescent="0.2">
      <c r="D5" s="216" t="s">
        <v>0</v>
      </c>
      <c r="E5" s="216"/>
      <c r="F5" s="216"/>
      <c r="G5" s="1" t="s">
        <v>150</v>
      </c>
      <c r="S5" s="49" t="s">
        <v>346</v>
      </c>
    </row>
    <row r="6" spans="1:32" x14ac:dyDescent="0.2">
      <c r="D6" s="27" t="s">
        <v>1</v>
      </c>
      <c r="E6" s="27" t="s">
        <v>166</v>
      </c>
      <c r="F6" s="27" t="s">
        <v>2</v>
      </c>
      <c r="G6" s="28" t="s">
        <v>3</v>
      </c>
      <c r="H6" s="28" t="s">
        <v>132</v>
      </c>
      <c r="I6" s="28" t="s">
        <v>133</v>
      </c>
      <c r="J6" s="28" t="s">
        <v>134</v>
      </c>
      <c r="K6" s="28" t="s">
        <v>135</v>
      </c>
      <c r="L6" s="28" t="s">
        <v>136</v>
      </c>
      <c r="M6" s="28" t="s">
        <v>137</v>
      </c>
      <c r="N6" s="28" t="s">
        <v>138</v>
      </c>
      <c r="O6" s="28" t="s">
        <v>140</v>
      </c>
      <c r="P6" s="28" t="s">
        <v>142</v>
      </c>
      <c r="Q6" s="28" t="s">
        <v>145</v>
      </c>
      <c r="R6" s="28" t="s">
        <v>146</v>
      </c>
      <c r="S6" s="28" t="s">
        <v>4</v>
      </c>
      <c r="T6" s="27" t="s">
        <v>5</v>
      </c>
      <c r="U6" s="48" t="s">
        <v>6</v>
      </c>
    </row>
    <row r="7" spans="1:32" x14ac:dyDescent="0.2">
      <c r="D7" s="1"/>
      <c r="E7" s="1"/>
      <c r="F7" s="1"/>
      <c r="S7" s="2"/>
      <c r="T7" s="1"/>
      <c r="U7" s="3"/>
    </row>
    <row r="8" spans="1:32" ht="15" x14ac:dyDescent="0.25">
      <c r="A8" s="4" t="s">
        <v>7</v>
      </c>
    </row>
    <row r="10" spans="1:32" x14ac:dyDescent="0.2">
      <c r="A10" s="7">
        <v>1001</v>
      </c>
      <c r="B10" t="s">
        <v>8</v>
      </c>
      <c r="D10" s="71">
        <v>787333.14</v>
      </c>
      <c r="E10" s="5"/>
      <c r="F10" s="5">
        <f>+D10+E10</f>
        <v>787333.14</v>
      </c>
      <c r="G10" s="15"/>
      <c r="H10" s="15">
        <v>787333.14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5">
        <f t="shared" ref="S10:S25" si="0">SUM(G10:R10)</f>
        <v>787333.14</v>
      </c>
      <c r="T10" s="5">
        <f t="shared" ref="T10:T23" si="1">F10-S10</f>
        <v>0</v>
      </c>
      <c r="U10" s="8">
        <f>+S10/F10</f>
        <v>1</v>
      </c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x14ac:dyDescent="0.2">
      <c r="A11" s="7">
        <v>1120</v>
      </c>
      <c r="B11" t="s">
        <v>18</v>
      </c>
      <c r="D11" s="5">
        <v>143080</v>
      </c>
      <c r="E11" s="5"/>
      <c r="F11" s="5">
        <f t="shared" ref="F11:F24" si="2">+D11+E11</f>
        <v>143080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5">
        <f t="shared" si="0"/>
        <v>0</v>
      </c>
      <c r="T11" s="5">
        <f t="shared" si="1"/>
        <v>143080</v>
      </c>
      <c r="U11" s="8">
        <f>+S11/F11</f>
        <v>0</v>
      </c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x14ac:dyDescent="0.2">
      <c r="A12" s="7">
        <v>2300</v>
      </c>
      <c r="B12" t="s">
        <v>243</v>
      </c>
      <c r="D12" s="5">
        <v>4000</v>
      </c>
      <c r="E12" s="5"/>
      <c r="F12" s="5">
        <f t="shared" si="2"/>
        <v>4000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5">
        <f t="shared" si="0"/>
        <v>0</v>
      </c>
      <c r="T12" s="5">
        <f t="shared" si="1"/>
        <v>4000</v>
      </c>
      <c r="U12" s="8">
        <f>+S12/F12</f>
        <v>0</v>
      </c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x14ac:dyDescent="0.2">
      <c r="A13" s="7">
        <v>2401</v>
      </c>
      <c r="B13" t="s">
        <v>12</v>
      </c>
      <c r="D13" s="5"/>
      <c r="E13" s="5"/>
      <c r="F13" s="5">
        <f t="shared" si="2"/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5">
        <f t="shared" si="0"/>
        <v>0</v>
      </c>
      <c r="T13" s="5">
        <f t="shared" si="1"/>
        <v>0</v>
      </c>
      <c r="U13" s="8" t="e">
        <f>S13/F13</f>
        <v>#DIV/0!</v>
      </c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1:32" x14ac:dyDescent="0.2">
      <c r="A14" s="7">
        <v>2440</v>
      </c>
      <c r="B14" t="s">
        <v>263</v>
      </c>
      <c r="D14" s="5"/>
      <c r="E14" s="5"/>
      <c r="F14" s="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>
        <f>SUM(G14:R14)</f>
        <v>0</v>
      </c>
      <c r="T14" s="5">
        <f>F14-S14</f>
        <v>0</v>
      </c>
      <c r="U14" s="8" t="e">
        <f>S14/F14</f>
        <v>#DIV/0!</v>
      </c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2" x14ac:dyDescent="0.2">
      <c r="A15" s="7">
        <v>2650</v>
      </c>
      <c r="B15" t="s">
        <v>19</v>
      </c>
      <c r="D15" s="5">
        <v>2000</v>
      </c>
      <c r="E15" s="5"/>
      <c r="F15" s="5">
        <f t="shared" si="2"/>
        <v>2000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5">
        <f t="shared" si="0"/>
        <v>0</v>
      </c>
      <c r="T15" s="5">
        <f t="shared" si="1"/>
        <v>2000</v>
      </c>
      <c r="U15" s="8">
        <v>0</v>
      </c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</row>
    <row r="16" spans="1:32" x14ac:dyDescent="0.2">
      <c r="A16" s="7">
        <v>2655</v>
      </c>
      <c r="B16" t="s">
        <v>20</v>
      </c>
      <c r="D16" s="5"/>
      <c r="E16" s="5"/>
      <c r="F16" s="5">
        <f t="shared" si="2"/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5">
        <f t="shared" si="0"/>
        <v>0</v>
      </c>
      <c r="T16" s="5">
        <f t="shared" si="1"/>
        <v>0</v>
      </c>
      <c r="U16" s="8">
        <v>0</v>
      </c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2">
      <c r="A17" s="7">
        <v>2680</v>
      </c>
      <c r="B17" t="s">
        <v>223</v>
      </c>
      <c r="D17" s="5"/>
      <c r="E17" s="5"/>
      <c r="F17" s="5">
        <f t="shared" si="2"/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5">
        <f t="shared" si="0"/>
        <v>0</v>
      </c>
      <c r="T17" s="5">
        <f t="shared" si="1"/>
        <v>0</v>
      </c>
      <c r="U17" s="8" t="s">
        <v>158</v>
      </c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1:32" x14ac:dyDescent="0.2">
      <c r="A18" s="7">
        <v>2770</v>
      </c>
      <c r="B18" t="s">
        <v>264</v>
      </c>
      <c r="D18" s="5"/>
      <c r="E18" s="5"/>
      <c r="F18" s="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5"/>
      <c r="T18" s="5"/>
      <c r="U18" s="8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2">
      <c r="A19" s="7">
        <v>2801</v>
      </c>
      <c r="B19" t="s">
        <v>262</v>
      </c>
      <c r="D19" s="5">
        <v>600</v>
      </c>
      <c r="E19" s="5"/>
      <c r="F19" s="5">
        <f t="shared" si="2"/>
        <v>600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5">
        <f t="shared" si="0"/>
        <v>0</v>
      </c>
      <c r="T19" s="5">
        <f t="shared" si="1"/>
        <v>600</v>
      </c>
      <c r="U19" s="8">
        <v>0</v>
      </c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</row>
    <row r="20" spans="1:32" x14ac:dyDescent="0.2">
      <c r="A20" s="7">
        <v>3501</v>
      </c>
      <c r="B20" t="s">
        <v>21</v>
      </c>
      <c r="D20" s="5">
        <v>176000</v>
      </c>
      <c r="E20" s="6">
        <v>0</v>
      </c>
      <c r="F20" s="5">
        <f t="shared" si="2"/>
        <v>176000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5">
        <f t="shared" si="0"/>
        <v>0</v>
      </c>
      <c r="T20" s="5">
        <f t="shared" si="1"/>
        <v>176000</v>
      </c>
      <c r="U20" s="8">
        <f>S20/F20</f>
        <v>0</v>
      </c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2">
      <c r="A21" s="7">
        <v>4960</v>
      </c>
      <c r="B21" t="s">
        <v>295</v>
      </c>
      <c r="D21" s="5"/>
      <c r="E21" s="5">
        <v>0</v>
      </c>
      <c r="F21" s="5">
        <f t="shared" si="2"/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5">
        <f t="shared" si="0"/>
        <v>0</v>
      </c>
      <c r="T21" s="5">
        <f t="shared" si="1"/>
        <v>0</v>
      </c>
      <c r="U21" s="8">
        <v>0</v>
      </c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</row>
    <row r="22" spans="1:32" x14ac:dyDescent="0.2">
      <c r="A22" s="7"/>
      <c r="D22" s="5"/>
      <c r="E22" s="5"/>
      <c r="F22" s="5">
        <f t="shared" si="2"/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5">
        <f t="shared" si="0"/>
        <v>0</v>
      </c>
      <c r="T22" s="5">
        <f t="shared" si="1"/>
        <v>0</v>
      </c>
      <c r="U22" s="8" t="s">
        <v>158</v>
      </c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2">
      <c r="A23" s="7"/>
      <c r="D23" s="5"/>
      <c r="E23" s="5"/>
      <c r="F23" s="5">
        <f t="shared" si="2"/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5">
        <f t="shared" si="0"/>
        <v>0</v>
      </c>
      <c r="T23" s="5">
        <f t="shared" si="1"/>
        <v>0</v>
      </c>
      <c r="U23" s="8">
        <v>0</v>
      </c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</row>
    <row r="24" spans="1:32" x14ac:dyDescent="0.2">
      <c r="A24" s="7"/>
      <c r="D24" s="5"/>
      <c r="E24" s="5"/>
      <c r="F24" s="5">
        <f t="shared" si="2"/>
        <v>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5">
        <f t="shared" si="0"/>
        <v>0</v>
      </c>
      <c r="T24" s="5">
        <f>F24-S24</f>
        <v>0</v>
      </c>
      <c r="U24" s="8">
        <v>0</v>
      </c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2">
      <c r="A25" s="7"/>
      <c r="D25" s="10"/>
      <c r="E25" s="10"/>
      <c r="F25" s="10">
        <v>0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 t="s">
        <v>126</v>
      </c>
      <c r="S25" s="10">
        <f t="shared" si="0"/>
        <v>0</v>
      </c>
      <c r="T25" s="10">
        <f>F25-S25</f>
        <v>0</v>
      </c>
      <c r="U25" s="8">
        <v>0</v>
      </c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</row>
    <row r="26" spans="1:32" x14ac:dyDescent="0.2">
      <c r="A26" s="7"/>
      <c r="D26" s="5"/>
      <c r="E26" s="5"/>
      <c r="F26" s="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5"/>
      <c r="T26" s="5"/>
      <c r="U26" s="8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ht="13.5" thickBot="1" x14ac:dyDescent="0.25">
      <c r="A27" s="1" t="s">
        <v>15</v>
      </c>
      <c r="D27" s="13">
        <f t="shared" ref="D27:O27" si="3">SUM(D10:D25)</f>
        <v>1113013.1400000001</v>
      </c>
      <c r="E27" s="13">
        <f t="shared" si="3"/>
        <v>0</v>
      </c>
      <c r="F27" s="13">
        <f t="shared" si="3"/>
        <v>1113013.1400000001</v>
      </c>
      <c r="G27" s="13">
        <f t="shared" si="3"/>
        <v>0</v>
      </c>
      <c r="H27" s="13">
        <f t="shared" si="3"/>
        <v>787333.14</v>
      </c>
      <c r="I27" s="13">
        <f t="shared" si="3"/>
        <v>0</v>
      </c>
      <c r="J27" s="13">
        <f t="shared" si="3"/>
        <v>0</v>
      </c>
      <c r="K27" s="13">
        <f t="shared" si="3"/>
        <v>0</v>
      </c>
      <c r="L27" s="13">
        <f t="shared" si="3"/>
        <v>0</v>
      </c>
      <c r="M27" s="13">
        <f t="shared" si="3"/>
        <v>0</v>
      </c>
      <c r="N27" s="13">
        <f t="shared" si="3"/>
        <v>0</v>
      </c>
      <c r="O27" s="13">
        <f t="shared" si="3"/>
        <v>0</v>
      </c>
      <c r="P27" s="13">
        <f>SUM(P10:P25)</f>
        <v>0</v>
      </c>
      <c r="Q27" s="13">
        <f>SUM(Q10:Q25)</f>
        <v>0</v>
      </c>
      <c r="R27" s="13">
        <f>SUM(R10:R26)</f>
        <v>0</v>
      </c>
      <c r="S27" s="13">
        <f>SUM(S10:S25)</f>
        <v>787333.14</v>
      </c>
      <c r="T27" s="13">
        <f>SUM(T10:T25)</f>
        <v>325680</v>
      </c>
      <c r="U27" s="46">
        <f>S27/F27</f>
        <v>0.70738889929008375</v>
      </c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1:32" ht="13.5" thickTop="1" x14ac:dyDescent="0.2">
      <c r="A28" s="7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U28" s="7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</row>
    <row r="29" spans="1:32" ht="15" x14ac:dyDescent="0.25">
      <c r="A29" s="23" t="s">
        <v>259</v>
      </c>
      <c r="D29" s="19">
        <v>48711.88</v>
      </c>
      <c r="E29" s="10"/>
      <c r="F29" s="10">
        <f>SUM(D29:E29)</f>
        <v>48711.88</v>
      </c>
      <c r="G29" s="77"/>
      <c r="H29" s="11"/>
      <c r="I29" s="11"/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0">
        <f>+F29</f>
        <v>48711.88</v>
      </c>
      <c r="T29" s="10"/>
      <c r="U29" s="8">
        <f>S29/F29</f>
        <v>1</v>
      </c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</row>
    <row r="30" spans="1:32" x14ac:dyDescent="0.2"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U30" s="7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</row>
    <row r="31" spans="1:32" ht="15.75" thickBot="1" x14ac:dyDescent="0.3">
      <c r="A31" s="23" t="s">
        <v>9</v>
      </c>
      <c r="D31" s="14">
        <f t="shared" ref="D31:T31" si="4">SUM(D27:D29)</f>
        <v>1161725.02</v>
      </c>
      <c r="E31" s="14">
        <f t="shared" si="4"/>
        <v>0</v>
      </c>
      <c r="F31" s="14">
        <f t="shared" si="4"/>
        <v>1161725.02</v>
      </c>
      <c r="G31" s="13">
        <f t="shared" si="4"/>
        <v>0</v>
      </c>
      <c r="H31" s="13">
        <f t="shared" si="4"/>
        <v>787333.14</v>
      </c>
      <c r="I31" s="13">
        <f t="shared" si="4"/>
        <v>0</v>
      </c>
      <c r="J31" s="13">
        <f t="shared" si="4"/>
        <v>0</v>
      </c>
      <c r="K31" s="13">
        <f t="shared" si="4"/>
        <v>0</v>
      </c>
      <c r="L31" s="13">
        <f t="shared" si="4"/>
        <v>0</v>
      </c>
      <c r="M31" s="13">
        <f>SUM(M27:M29)</f>
        <v>0</v>
      </c>
      <c r="N31" s="13">
        <f t="shared" si="4"/>
        <v>0</v>
      </c>
      <c r="O31" s="13">
        <f t="shared" si="4"/>
        <v>0</v>
      </c>
      <c r="P31" s="13">
        <f>SUM(P27:P29)</f>
        <v>0</v>
      </c>
      <c r="Q31" s="13">
        <f>SUM(Q27:Q29)</f>
        <v>0</v>
      </c>
      <c r="R31" s="13">
        <f t="shared" si="4"/>
        <v>0</v>
      </c>
      <c r="S31" s="13">
        <f t="shared" si="4"/>
        <v>836045.02</v>
      </c>
      <c r="T31" s="14">
        <f t="shared" si="4"/>
        <v>325680</v>
      </c>
      <c r="U31" s="45">
        <f>S31/F31</f>
        <v>0.71965827162782459</v>
      </c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2" ht="15.75" thickTop="1" x14ac:dyDescent="0.25">
      <c r="A32" s="23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x14ac:dyDescent="0.2">
      <c r="D33" s="1"/>
      <c r="E33" s="1"/>
      <c r="F33" s="1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2"/>
      <c r="T33" s="1"/>
      <c r="U33" s="3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ht="15" x14ac:dyDescent="0.25">
      <c r="A34" s="4" t="s">
        <v>10</v>
      </c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ht="15" hidden="1" x14ac:dyDescent="0.25">
      <c r="A35" s="4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x14ac:dyDescent="0.2">
      <c r="A36" s="16"/>
      <c r="D36" s="15"/>
      <c r="E36" s="15"/>
      <c r="F36" s="5"/>
      <c r="G36" s="15"/>
      <c r="H36" s="57"/>
      <c r="I36" s="15"/>
      <c r="J36" s="87"/>
      <c r="K36" s="57"/>
      <c r="L36" s="57"/>
      <c r="M36" s="57"/>
      <c r="N36" s="57"/>
      <c r="O36" s="70"/>
      <c r="P36" s="15"/>
      <c r="Q36" s="57"/>
      <c r="R36" s="69"/>
      <c r="S36" s="5">
        <f>SUM(G36:R36)</f>
        <v>0</v>
      </c>
      <c r="T36" s="5">
        <f t="shared" ref="T36:T41" si="5">F36-S36</f>
        <v>0</v>
      </c>
      <c r="U36" s="8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hidden="1" x14ac:dyDescent="0.2">
      <c r="A37" s="16">
        <v>962</v>
      </c>
      <c r="D37" s="15"/>
      <c r="E37" s="15"/>
      <c r="F37" s="5">
        <f t="shared" ref="F37:F61" si="6">+D37+E37</f>
        <v>0</v>
      </c>
      <c r="G37" s="15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">
        <f>SUM(G37:R37)</f>
        <v>0</v>
      </c>
      <c r="T37" s="5">
        <f t="shared" si="5"/>
        <v>0</v>
      </c>
      <c r="U37" s="8">
        <v>0</v>
      </c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1:32" hidden="1" x14ac:dyDescent="0.2">
      <c r="A38" s="16">
        <v>5100.1000000000004</v>
      </c>
      <c r="B38" t="s">
        <v>108</v>
      </c>
      <c r="D38" s="15"/>
      <c r="E38" s="15"/>
      <c r="F38" s="5">
        <f t="shared" si="6"/>
        <v>0</v>
      </c>
      <c r="G38" s="15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">
        <f>SUM(G38:R38)</f>
        <v>0</v>
      </c>
      <c r="T38" s="5">
        <f t="shared" si="5"/>
        <v>0</v>
      </c>
      <c r="U38" s="8">
        <v>0</v>
      </c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1:32" x14ac:dyDescent="0.2">
      <c r="A39" s="7">
        <v>5110.1000000000004</v>
      </c>
      <c r="B39" t="s">
        <v>22</v>
      </c>
      <c r="D39" s="5">
        <v>190130.14</v>
      </c>
      <c r="E39" s="5"/>
      <c r="F39" s="5">
        <f t="shared" si="6"/>
        <v>190130.14</v>
      </c>
      <c r="G39" s="15"/>
      <c r="H39" s="15"/>
      <c r="I39" s="57"/>
      <c r="J39" s="15"/>
      <c r="K39" s="15"/>
      <c r="L39" s="15"/>
      <c r="M39" s="15"/>
      <c r="N39" s="15"/>
      <c r="O39" s="15"/>
      <c r="P39" s="15"/>
      <c r="Q39" s="15"/>
      <c r="R39" s="15"/>
      <c r="S39" s="5">
        <f t="shared" ref="S39:S50" si="7">SUM(G39:R39)</f>
        <v>0</v>
      </c>
      <c r="T39" s="5">
        <f t="shared" si="5"/>
        <v>190130.14</v>
      </c>
      <c r="U39" s="8">
        <f>S39/F39</f>
        <v>0</v>
      </c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1:32" x14ac:dyDescent="0.2">
      <c r="A40" s="7">
        <v>5110.3999999999996</v>
      </c>
      <c r="B40" t="s">
        <v>23</v>
      </c>
      <c r="D40" s="115">
        <v>172000</v>
      </c>
      <c r="E40" s="115"/>
      <c r="F40" s="115">
        <f t="shared" si="6"/>
        <v>172000</v>
      </c>
      <c r="G40" s="15"/>
      <c r="H40" s="15">
        <v>5713.24</v>
      </c>
      <c r="I40" s="57"/>
      <c r="J40" s="15"/>
      <c r="K40" s="15"/>
      <c r="L40" s="15"/>
      <c r="M40" s="15"/>
      <c r="N40" s="15"/>
      <c r="O40" s="15"/>
      <c r="P40" s="15"/>
      <c r="Q40" s="15"/>
      <c r="R40" s="15"/>
      <c r="S40" s="115">
        <f t="shared" si="7"/>
        <v>5713.24</v>
      </c>
      <c r="T40" s="115">
        <f t="shared" si="5"/>
        <v>166286.76</v>
      </c>
      <c r="U40" s="116">
        <f>S40/F40</f>
        <v>3.3216511627906974E-2</v>
      </c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1:32" hidden="1" x14ac:dyDescent="0.2">
      <c r="A41" s="7">
        <v>5110.41</v>
      </c>
      <c r="B41" t="s">
        <v>153</v>
      </c>
      <c r="D41" s="5"/>
      <c r="E41" s="5"/>
      <c r="F41" s="5">
        <f t="shared" si="6"/>
        <v>0</v>
      </c>
      <c r="G41" s="15"/>
      <c r="H41" s="15"/>
      <c r="I41" s="57"/>
      <c r="J41" s="15"/>
      <c r="K41" s="15"/>
      <c r="L41" s="15"/>
      <c r="M41" s="15"/>
      <c r="N41" s="15"/>
      <c r="O41" s="15"/>
      <c r="P41" s="15"/>
      <c r="Q41" s="15"/>
      <c r="R41" s="15"/>
      <c r="S41" s="5">
        <f t="shared" si="7"/>
        <v>0</v>
      </c>
      <c r="T41" s="5">
        <f t="shared" si="5"/>
        <v>0</v>
      </c>
      <c r="U41" s="8">
        <v>0</v>
      </c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1:32" hidden="1" x14ac:dyDescent="0.2">
      <c r="A42" s="7"/>
      <c r="B42" t="s">
        <v>155</v>
      </c>
      <c r="D42" s="5"/>
      <c r="E42" s="5"/>
      <c r="F42" s="5">
        <f t="shared" si="6"/>
        <v>0</v>
      </c>
      <c r="G42" s="15"/>
      <c r="H42" s="15"/>
      <c r="I42" s="57"/>
      <c r="J42" s="15"/>
      <c r="K42" s="15"/>
      <c r="L42" s="15"/>
      <c r="M42" s="15"/>
      <c r="N42" s="15"/>
      <c r="O42" s="15"/>
      <c r="P42" s="15"/>
      <c r="Q42" s="15"/>
      <c r="R42" s="15"/>
      <c r="S42" s="5">
        <f t="shared" si="7"/>
        <v>0</v>
      </c>
      <c r="T42" s="5"/>
      <c r="U42" s="8">
        <v>0</v>
      </c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1:32" hidden="1" x14ac:dyDescent="0.2">
      <c r="A43" s="7"/>
      <c r="D43" s="5"/>
      <c r="E43" s="5"/>
      <c r="F43" s="5">
        <f t="shared" si="6"/>
        <v>0</v>
      </c>
      <c r="G43" s="15"/>
      <c r="H43" s="15"/>
      <c r="I43" s="57"/>
      <c r="J43" s="15"/>
      <c r="K43" s="15"/>
      <c r="L43" s="15"/>
      <c r="M43" s="15"/>
      <c r="N43" s="15"/>
      <c r="O43" s="15"/>
      <c r="P43" s="15"/>
      <c r="Q43" s="15"/>
      <c r="R43" s="15"/>
      <c r="S43" s="5"/>
      <c r="T43" s="5"/>
      <c r="U43" s="8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1:32" x14ac:dyDescent="0.2">
      <c r="A44" s="7">
        <v>5112.2</v>
      </c>
      <c r="B44" t="s">
        <v>24</v>
      </c>
      <c r="D44" s="5">
        <v>176000</v>
      </c>
      <c r="E44" s="5"/>
      <c r="F44" s="5">
        <f t="shared" si="6"/>
        <v>176000</v>
      </c>
      <c r="G44" s="15"/>
      <c r="H44" s="15"/>
      <c r="I44" s="57"/>
      <c r="J44" s="15"/>
      <c r="K44" s="15"/>
      <c r="L44" s="15"/>
      <c r="M44" s="15"/>
      <c r="N44" s="15"/>
      <c r="O44" s="15"/>
      <c r="P44" s="15"/>
      <c r="Q44" s="15"/>
      <c r="R44" s="15"/>
      <c r="S44" s="5">
        <f t="shared" si="7"/>
        <v>0</v>
      </c>
      <c r="T44" s="5">
        <f t="shared" ref="T44:T62" si="8">F44-S44</f>
        <v>176000</v>
      </c>
      <c r="U44" s="8">
        <f>S44/F44</f>
        <v>0</v>
      </c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1:32" x14ac:dyDescent="0.2">
      <c r="A45" s="7">
        <v>5112.3999999999996</v>
      </c>
      <c r="B45" t="s">
        <v>244</v>
      </c>
      <c r="D45" s="5">
        <v>10000</v>
      </c>
      <c r="E45" s="5"/>
      <c r="F45" s="5">
        <f t="shared" si="6"/>
        <v>10000</v>
      </c>
      <c r="G45" s="15"/>
      <c r="H45" s="15"/>
      <c r="I45" s="57"/>
      <c r="J45" s="15"/>
      <c r="K45" s="15"/>
      <c r="L45" s="15"/>
      <c r="M45" s="15"/>
      <c r="N45" s="15"/>
      <c r="O45" s="15"/>
      <c r="P45" s="15"/>
      <c r="Q45" s="15"/>
      <c r="R45" s="15"/>
      <c r="S45" s="5">
        <f t="shared" si="7"/>
        <v>0</v>
      </c>
      <c r="T45" s="5">
        <f t="shared" si="8"/>
        <v>10000</v>
      </c>
      <c r="U45" s="8">
        <f>S45/F45</f>
        <v>0</v>
      </c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1:32" ht="13.5" customHeight="1" x14ac:dyDescent="0.2">
      <c r="A46" s="7">
        <v>5120.3999999999996</v>
      </c>
      <c r="B46" t="s">
        <v>33</v>
      </c>
      <c r="D46" s="5">
        <v>15000</v>
      </c>
      <c r="E46" s="5"/>
      <c r="F46" s="5">
        <f t="shared" si="6"/>
        <v>15000</v>
      </c>
      <c r="G46" s="15"/>
      <c r="H46" s="15"/>
      <c r="I46" s="57"/>
      <c r="J46" s="15"/>
      <c r="K46" s="15"/>
      <c r="L46" s="15"/>
      <c r="M46" s="15"/>
      <c r="N46" s="15"/>
      <c r="O46" s="15"/>
      <c r="P46" s="15"/>
      <c r="Q46" s="15"/>
      <c r="R46" s="15"/>
      <c r="S46" s="5">
        <f t="shared" si="7"/>
        <v>0</v>
      </c>
      <c r="T46" s="5">
        <f t="shared" si="8"/>
        <v>15000</v>
      </c>
      <c r="U46" s="8">
        <v>0</v>
      </c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1:32" x14ac:dyDescent="0.2">
      <c r="A47" s="7">
        <v>5130.2</v>
      </c>
      <c r="B47" t="s">
        <v>335</v>
      </c>
      <c r="D47" s="5">
        <v>45000</v>
      </c>
      <c r="E47" s="5"/>
      <c r="F47" s="5">
        <f t="shared" si="6"/>
        <v>45000</v>
      </c>
      <c r="G47" s="15"/>
      <c r="H47" s="15"/>
      <c r="I47" s="57"/>
      <c r="J47" s="15"/>
      <c r="K47" s="15"/>
      <c r="L47" s="15"/>
      <c r="M47" s="15"/>
      <c r="N47" s="15"/>
      <c r="O47" s="15"/>
      <c r="P47" s="15"/>
      <c r="Q47" s="15"/>
      <c r="R47" s="15"/>
      <c r="S47" s="5">
        <f>SUM(G47:R47)</f>
        <v>0</v>
      </c>
      <c r="T47" s="5">
        <f t="shared" si="8"/>
        <v>45000</v>
      </c>
      <c r="U47" s="8">
        <f>S47/F47</f>
        <v>0</v>
      </c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1:32" x14ac:dyDescent="0.2">
      <c r="A48" s="201">
        <v>5130.21</v>
      </c>
      <c r="B48" t="s">
        <v>340</v>
      </c>
      <c r="D48" s="5"/>
      <c r="E48" s="5"/>
      <c r="F48" s="5">
        <f t="shared" si="6"/>
        <v>0</v>
      </c>
      <c r="G48" s="15"/>
      <c r="H48" s="15"/>
      <c r="I48" s="57"/>
      <c r="J48" s="15"/>
      <c r="K48" s="15"/>
      <c r="L48" s="15"/>
      <c r="M48" s="15"/>
      <c r="N48" s="15"/>
      <c r="O48" s="15"/>
      <c r="P48" s="15"/>
      <c r="Q48" s="15"/>
      <c r="R48" s="15"/>
      <c r="S48" s="5">
        <f>SUM(G48:R48)</f>
        <v>0</v>
      </c>
      <c r="T48" s="5">
        <f t="shared" ref="T48" si="9">F48-S48</f>
        <v>0</v>
      </c>
      <c r="U48" s="8" t="e">
        <f>S48/F48</f>
        <v>#DIV/0!</v>
      </c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1:32" x14ac:dyDescent="0.2">
      <c r="A49" s="7">
        <v>5130.3999999999996</v>
      </c>
      <c r="B49" t="s">
        <v>25</v>
      </c>
      <c r="D49" s="5">
        <v>115000</v>
      </c>
      <c r="E49" s="5"/>
      <c r="F49" s="5">
        <f t="shared" si="6"/>
        <v>115000</v>
      </c>
      <c r="G49" s="15"/>
      <c r="H49" s="15">
        <v>8520.1</v>
      </c>
      <c r="I49" s="57"/>
      <c r="J49" s="15"/>
      <c r="K49" s="15"/>
      <c r="L49" s="15"/>
      <c r="M49" s="15"/>
      <c r="N49" s="15"/>
      <c r="O49" s="15"/>
      <c r="P49" s="15"/>
      <c r="Q49" s="15"/>
      <c r="R49" s="15"/>
      <c r="S49" s="5">
        <f>SUM(G49:R49)</f>
        <v>8520.1</v>
      </c>
      <c r="T49" s="5">
        <f t="shared" si="8"/>
        <v>106479.9</v>
      </c>
      <c r="U49" s="8">
        <f>S49/F49</f>
        <v>7.4087826086956521E-2</v>
      </c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1:32" x14ac:dyDescent="0.2">
      <c r="A50" s="7">
        <v>5142.1000000000004</v>
      </c>
      <c r="B50" t="s">
        <v>26</v>
      </c>
      <c r="D50" s="5">
        <v>153747.22</v>
      </c>
      <c r="E50" s="5"/>
      <c r="F50" s="5">
        <f t="shared" si="6"/>
        <v>153747.22</v>
      </c>
      <c r="G50" s="15">
        <v>23710.25</v>
      </c>
      <c r="H50" s="15">
        <v>25015.65</v>
      </c>
      <c r="I50" s="57"/>
      <c r="J50" s="15"/>
      <c r="K50" s="15"/>
      <c r="L50" s="15"/>
      <c r="M50" s="15"/>
      <c r="N50" s="15"/>
      <c r="O50" s="15"/>
      <c r="P50" s="15"/>
      <c r="Q50" s="15"/>
      <c r="R50" s="15"/>
      <c r="S50" s="5">
        <f t="shared" si="7"/>
        <v>48725.9</v>
      </c>
      <c r="T50" s="5">
        <f t="shared" si="8"/>
        <v>105021.32</v>
      </c>
      <c r="U50" s="8">
        <f>S50/F50</f>
        <v>0.31692215312901267</v>
      </c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32" x14ac:dyDescent="0.2">
      <c r="A51" s="7">
        <v>5142.3999999999996</v>
      </c>
      <c r="B51" t="s">
        <v>27</v>
      </c>
      <c r="D51" s="5">
        <v>130000</v>
      </c>
      <c r="E51" s="5"/>
      <c r="F51" s="5">
        <f t="shared" si="6"/>
        <v>130000</v>
      </c>
      <c r="G51" s="15"/>
      <c r="H51" s="15">
        <v>14365.72</v>
      </c>
      <c r="I51" s="57"/>
      <c r="J51" s="15"/>
      <c r="K51" s="15"/>
      <c r="L51" s="15"/>
      <c r="M51" s="15"/>
      <c r="N51" s="15"/>
      <c r="O51" s="15"/>
      <c r="P51" s="15"/>
      <c r="Q51" s="15"/>
      <c r="R51" s="15"/>
      <c r="S51" s="5">
        <f>SUM(G51:R51)</f>
        <v>14365.72</v>
      </c>
      <c r="T51" s="5">
        <f t="shared" si="8"/>
        <v>115634.28</v>
      </c>
      <c r="U51" s="8">
        <f>S51/F51</f>
        <v>0.11050553846153846</v>
      </c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:32" hidden="1" x14ac:dyDescent="0.2">
      <c r="A52" s="7"/>
      <c r="D52" s="5"/>
      <c r="E52" s="5"/>
      <c r="F52" s="5">
        <f t="shared" si="6"/>
        <v>0</v>
      </c>
      <c r="G52" s="15"/>
      <c r="H52" s="15"/>
      <c r="I52" s="57"/>
      <c r="J52" s="15"/>
      <c r="K52" s="15"/>
      <c r="L52" s="15"/>
      <c r="M52" s="15"/>
      <c r="N52" s="15"/>
      <c r="O52" s="15"/>
      <c r="P52" s="15"/>
      <c r="Q52" s="15"/>
      <c r="R52" s="15"/>
      <c r="S52" s="5">
        <f>SUM(G52:H52)</f>
        <v>0</v>
      </c>
      <c r="T52" s="5">
        <f t="shared" si="8"/>
        <v>0</v>
      </c>
      <c r="U52" s="8">
        <v>0</v>
      </c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32" hidden="1" x14ac:dyDescent="0.2">
      <c r="A53" s="7">
        <v>8760.4</v>
      </c>
      <c r="B53" t="s">
        <v>300</v>
      </c>
      <c r="D53" s="5"/>
      <c r="E53" s="5"/>
      <c r="F53" s="5">
        <f t="shared" si="6"/>
        <v>0</v>
      </c>
      <c r="G53" s="15"/>
      <c r="H53" s="15"/>
      <c r="I53" s="57"/>
      <c r="J53" s="15"/>
      <c r="K53" s="15"/>
      <c r="L53" s="15"/>
      <c r="M53" s="15"/>
      <c r="N53" s="15"/>
      <c r="O53" s="15"/>
      <c r="P53" s="15"/>
      <c r="Q53" s="15"/>
      <c r="R53" s="15"/>
      <c r="S53" s="5">
        <f>SUM(G53:R53)</f>
        <v>0</v>
      </c>
      <c r="T53" s="5">
        <f>F53-S53</f>
        <v>0</v>
      </c>
      <c r="U53" s="8" t="e">
        <f>S53/F53</f>
        <v>#DIV/0!</v>
      </c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1:32" x14ac:dyDescent="0.2">
      <c r="A54" s="7">
        <v>9010.7999999999993</v>
      </c>
      <c r="B54" t="s">
        <v>28</v>
      </c>
      <c r="D54" s="5">
        <v>25000</v>
      </c>
      <c r="E54" s="5"/>
      <c r="F54" s="5">
        <f t="shared" si="6"/>
        <v>25000</v>
      </c>
      <c r="G54" s="15"/>
      <c r="H54" s="15"/>
      <c r="I54" s="57"/>
      <c r="J54" s="15"/>
      <c r="K54" s="15"/>
      <c r="L54" s="15"/>
      <c r="M54" s="15"/>
      <c r="N54" s="15"/>
      <c r="O54" s="15"/>
      <c r="P54" s="15"/>
      <c r="Q54" s="15"/>
      <c r="R54" s="15"/>
      <c r="S54" s="5">
        <f t="shared" ref="S54:S62" si="10">SUM(G54:R54)</f>
        <v>0</v>
      </c>
      <c r="T54" s="5">
        <f t="shared" si="8"/>
        <v>25000</v>
      </c>
      <c r="U54" s="8">
        <v>0</v>
      </c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1:32" x14ac:dyDescent="0.2">
      <c r="A55" s="7">
        <v>9030.7999999999993</v>
      </c>
      <c r="B55" t="s">
        <v>29</v>
      </c>
      <c r="D55" s="5">
        <v>19796</v>
      </c>
      <c r="E55" s="5"/>
      <c r="F55" s="5">
        <f t="shared" si="6"/>
        <v>19796</v>
      </c>
      <c r="G55" s="15"/>
      <c r="H55" s="15">
        <v>1913.71</v>
      </c>
      <c r="I55" s="57"/>
      <c r="J55" s="15"/>
      <c r="K55" s="15"/>
      <c r="L55" s="15"/>
      <c r="M55" s="15"/>
      <c r="N55" s="15"/>
      <c r="O55" s="15"/>
      <c r="P55" s="15"/>
      <c r="Q55" s="15"/>
      <c r="R55" s="15"/>
      <c r="S55" s="5">
        <f t="shared" si="10"/>
        <v>1913.71</v>
      </c>
      <c r="T55" s="5">
        <f t="shared" si="8"/>
        <v>17882.29</v>
      </c>
      <c r="U55" s="8">
        <f t="shared" ref="U55:U61" si="11">S55/F55</f>
        <v>9.6671549808042032E-2</v>
      </c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1:32" x14ac:dyDescent="0.2">
      <c r="A56" s="7">
        <v>9060.7999999999993</v>
      </c>
      <c r="B56" t="s">
        <v>30</v>
      </c>
      <c r="D56" s="5">
        <v>50371.66</v>
      </c>
      <c r="E56" s="5"/>
      <c r="F56" s="5">
        <f t="shared" si="6"/>
        <v>50371.66</v>
      </c>
      <c r="G56" s="15">
        <v>10035.370000000001</v>
      </c>
      <c r="H56" s="15">
        <v>4470.8999999999996</v>
      </c>
      <c r="I56" s="57"/>
      <c r="J56" s="15"/>
      <c r="K56" s="15"/>
      <c r="L56" s="15"/>
      <c r="M56" s="15"/>
      <c r="N56" s="15"/>
      <c r="O56" s="15"/>
      <c r="P56" s="15"/>
      <c r="Q56" s="15"/>
      <c r="R56" s="15"/>
      <c r="S56" s="5">
        <f t="shared" si="10"/>
        <v>14506.27</v>
      </c>
      <c r="T56" s="5">
        <f t="shared" si="8"/>
        <v>35865.39</v>
      </c>
      <c r="U56" s="8">
        <f t="shared" si="11"/>
        <v>0.28798475174334137</v>
      </c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1:32" x14ac:dyDescent="0.2">
      <c r="A57" s="7">
        <v>9060.82</v>
      </c>
      <c r="B57" s="67" t="s">
        <v>325</v>
      </c>
      <c r="D57" s="5">
        <v>3280</v>
      </c>
      <c r="E57" s="5"/>
      <c r="F57" s="5">
        <f t="shared" si="6"/>
        <v>3280</v>
      </c>
      <c r="G57" s="15"/>
      <c r="H57" s="15"/>
      <c r="I57" s="57"/>
      <c r="J57" s="15"/>
      <c r="K57" s="15"/>
      <c r="L57" s="15"/>
      <c r="M57" s="15"/>
      <c r="N57" s="15"/>
      <c r="O57" s="15"/>
      <c r="P57" s="15"/>
      <c r="Q57" s="15"/>
      <c r="R57" s="15"/>
      <c r="S57" s="5">
        <f>SUM(G57:R57)</f>
        <v>0</v>
      </c>
      <c r="T57" s="5">
        <f>F57-S57</f>
        <v>3280</v>
      </c>
      <c r="U57" s="8">
        <f t="shared" si="11"/>
        <v>0</v>
      </c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1:32" x14ac:dyDescent="0.2">
      <c r="A58" s="7">
        <v>9090.7999999999993</v>
      </c>
      <c r="B58" s="67" t="s">
        <v>31</v>
      </c>
      <c r="D58" s="5">
        <v>4800</v>
      </c>
      <c r="E58" s="5"/>
      <c r="F58" s="5">
        <f t="shared" si="6"/>
        <v>4800</v>
      </c>
      <c r="G58" s="15"/>
      <c r="H58" s="15">
        <v>343</v>
      </c>
      <c r="I58" s="57"/>
      <c r="J58" s="15"/>
      <c r="K58" s="15"/>
      <c r="L58" s="15"/>
      <c r="M58" s="15"/>
      <c r="N58" s="15"/>
      <c r="O58" s="15"/>
      <c r="P58" s="15"/>
      <c r="Q58" s="15"/>
      <c r="R58" s="15"/>
      <c r="S58" s="5">
        <f t="shared" si="10"/>
        <v>343</v>
      </c>
      <c r="T58" s="5">
        <f t="shared" si="8"/>
        <v>4457</v>
      </c>
      <c r="U58" s="8">
        <f t="shared" si="11"/>
        <v>7.1458333333333332E-2</v>
      </c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1:32" x14ac:dyDescent="0.2">
      <c r="A59" s="7">
        <v>9090.83</v>
      </c>
      <c r="B59" s="67" t="s">
        <v>271</v>
      </c>
      <c r="D59" s="5">
        <v>600</v>
      </c>
      <c r="E59" s="5"/>
      <c r="F59" s="5">
        <f t="shared" si="6"/>
        <v>600</v>
      </c>
      <c r="G59" s="15"/>
      <c r="H59" s="15">
        <v>200</v>
      </c>
      <c r="I59" s="57"/>
      <c r="J59" s="15"/>
      <c r="K59" s="15"/>
      <c r="L59" s="15"/>
      <c r="M59" s="15"/>
      <c r="N59" s="15"/>
      <c r="O59" s="15"/>
      <c r="P59" s="15"/>
      <c r="Q59" s="15"/>
      <c r="R59" s="15"/>
      <c r="S59" s="5">
        <f>SUM(G59:R59)</f>
        <v>200</v>
      </c>
      <c r="T59" s="5">
        <f>F59-S59</f>
        <v>400</v>
      </c>
      <c r="U59" s="8">
        <f t="shared" si="11"/>
        <v>0.33333333333333331</v>
      </c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1:32" x14ac:dyDescent="0.2">
      <c r="A60" s="7">
        <v>9720.6</v>
      </c>
      <c r="B60" s="67" t="s">
        <v>255</v>
      </c>
      <c r="D60" s="115">
        <v>51000</v>
      </c>
      <c r="E60" s="115"/>
      <c r="F60" s="115">
        <f t="shared" si="6"/>
        <v>51000</v>
      </c>
      <c r="G60" s="15"/>
      <c r="H60" s="15"/>
      <c r="I60" s="57"/>
      <c r="J60" s="15"/>
      <c r="K60" s="15"/>
      <c r="L60" s="15"/>
      <c r="M60" s="15"/>
      <c r="N60" s="15"/>
      <c r="O60" s="15"/>
      <c r="P60" s="15"/>
      <c r="Q60" s="15"/>
      <c r="R60" s="15"/>
      <c r="S60" s="115">
        <f t="shared" si="10"/>
        <v>0</v>
      </c>
      <c r="T60" s="115">
        <f t="shared" si="8"/>
        <v>51000</v>
      </c>
      <c r="U60" s="116">
        <f t="shared" si="11"/>
        <v>0</v>
      </c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1:32" x14ac:dyDescent="0.2">
      <c r="A61" s="7">
        <v>9720.7000000000007</v>
      </c>
      <c r="B61" s="67" t="s">
        <v>256</v>
      </c>
      <c r="D61" s="5">
        <v>0</v>
      </c>
      <c r="E61" s="5"/>
      <c r="F61" s="5">
        <f t="shared" si="6"/>
        <v>0</v>
      </c>
      <c r="G61" s="15"/>
      <c r="H61" s="15"/>
      <c r="I61" s="57"/>
      <c r="J61" s="15"/>
      <c r="K61" s="15"/>
      <c r="L61" s="15"/>
      <c r="M61" s="15"/>
      <c r="N61" s="15"/>
      <c r="O61" s="15"/>
      <c r="P61" s="15"/>
      <c r="Q61" s="15"/>
      <c r="R61" s="15"/>
      <c r="S61" s="5">
        <f t="shared" si="10"/>
        <v>0</v>
      </c>
      <c r="T61" s="5">
        <f t="shared" si="8"/>
        <v>0</v>
      </c>
      <c r="U61" s="8" t="e">
        <f t="shared" si="11"/>
        <v>#DIV/0!</v>
      </c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1:32" x14ac:dyDescent="0.2">
      <c r="A62" s="7"/>
      <c r="D62" s="10"/>
      <c r="E62" s="10"/>
      <c r="F62" s="10">
        <v>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>
        <v>0</v>
      </c>
      <c r="S62" s="10">
        <f t="shared" si="10"/>
        <v>0</v>
      </c>
      <c r="T62" s="10">
        <f t="shared" si="8"/>
        <v>0</v>
      </c>
      <c r="U62" s="45">
        <v>0</v>
      </c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1:32" x14ac:dyDescent="0.2">
      <c r="A63" s="7"/>
      <c r="D63" s="5"/>
      <c r="E63" s="5"/>
      <c r="F63" s="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5"/>
      <c r="T63" s="5"/>
      <c r="U63" s="8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1:32" ht="13.5" thickBot="1" x14ac:dyDescent="0.25">
      <c r="A64" s="1" t="s">
        <v>32</v>
      </c>
      <c r="D64" s="13">
        <f>SUM(D36:D62)</f>
        <v>1161725.0199999998</v>
      </c>
      <c r="E64" s="13">
        <f>SUM(E39:E62)</f>
        <v>0</v>
      </c>
      <c r="F64" s="13">
        <f t="shared" ref="F64:P64" si="12">SUM(F36:F62)</f>
        <v>1161725.0199999998</v>
      </c>
      <c r="G64" s="13">
        <f t="shared" si="12"/>
        <v>33745.620000000003</v>
      </c>
      <c r="H64" s="13">
        <f t="shared" si="12"/>
        <v>60542.320000000007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>SUM(Q36:Q62)</f>
        <v>0</v>
      </c>
      <c r="R64" s="13">
        <f>SUM(R36:R62)</f>
        <v>0</v>
      </c>
      <c r="S64" s="13">
        <f>SUM(S36:S62)</f>
        <v>94287.940000000017</v>
      </c>
      <c r="T64" s="13">
        <f>SUM(T36:T62)</f>
        <v>1067437.08</v>
      </c>
      <c r="U64" s="46">
        <f>S64/F64</f>
        <v>8.1162011988000424E-2</v>
      </c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1:32" ht="13.5" thickTop="1" x14ac:dyDescent="0.2"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1:32" x14ac:dyDescent="0.2">
      <c r="G66" s="15" t="s">
        <v>126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T66" s="15" t="s">
        <v>126</v>
      </c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1:32" x14ac:dyDescent="0.2">
      <c r="A67" s="1"/>
      <c r="G67" s="15" t="s">
        <v>126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1:32" x14ac:dyDescent="0.2">
      <c r="C68" s="67" t="s">
        <v>126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">
      <c r="A69" s="1" t="s">
        <v>128</v>
      </c>
      <c r="F69" s="15">
        <f>+F31-F64</f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>
        <f>+S31-S64</f>
        <v>741757.08</v>
      </c>
      <c r="T69" s="15">
        <f>+T31-T64</f>
        <v>-741757.08000000007</v>
      </c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x14ac:dyDescent="0.2"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32" x14ac:dyDescent="0.2">
      <c r="B71" s="56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1:32" x14ac:dyDescent="0.2"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1:32" x14ac:dyDescent="0.2"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1:32" x14ac:dyDescent="0.2"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1:32" x14ac:dyDescent="0.2"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1:32" x14ac:dyDescent="0.2"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1:32" x14ac:dyDescent="0.2"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1:32" x14ac:dyDescent="0.2"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1:32" x14ac:dyDescent="0.2"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1:32" x14ac:dyDescent="0.2"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7:32" x14ac:dyDescent="0.2"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7:32" x14ac:dyDescent="0.2"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7:32" x14ac:dyDescent="0.2"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7:32" x14ac:dyDescent="0.2"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7:32" x14ac:dyDescent="0.2"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7:32" x14ac:dyDescent="0.2"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7:32" x14ac:dyDescent="0.2"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7:32" x14ac:dyDescent="0.2"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7:32" x14ac:dyDescent="0.2"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7:32" x14ac:dyDescent="0.2"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7:32" x14ac:dyDescent="0.2"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7:32" x14ac:dyDescent="0.2"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7:32" x14ac:dyDescent="0.2"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7:32" x14ac:dyDescent="0.2"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7:32" x14ac:dyDescent="0.2"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7:32" x14ac:dyDescent="0.2"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7:32" x14ac:dyDescent="0.2"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7:32" x14ac:dyDescent="0.2"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7:32" x14ac:dyDescent="0.2"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7:32" x14ac:dyDescent="0.2"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7:32" x14ac:dyDescent="0.2"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7:32" x14ac:dyDescent="0.2"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7:32" x14ac:dyDescent="0.2"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7:32" x14ac:dyDescent="0.2"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7:32" x14ac:dyDescent="0.2"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7:32" x14ac:dyDescent="0.2"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7:32" x14ac:dyDescent="0.2"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7:32" x14ac:dyDescent="0.2"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7:32" x14ac:dyDescent="0.2"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7:32" x14ac:dyDescent="0.2"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7:32" x14ac:dyDescent="0.2"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7:32" x14ac:dyDescent="0.2"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7:32" x14ac:dyDescent="0.2"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7:32" x14ac:dyDescent="0.2"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7:32" x14ac:dyDescent="0.2"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7:32" x14ac:dyDescent="0.2"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7:32" x14ac:dyDescent="0.2"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7:32" x14ac:dyDescent="0.2"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7:32" x14ac:dyDescent="0.2"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7:32" x14ac:dyDescent="0.2"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7:32" x14ac:dyDescent="0.2"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7:32" x14ac:dyDescent="0.2"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7:32" x14ac:dyDescent="0.2"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7:32" x14ac:dyDescent="0.2"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7:32" x14ac:dyDescent="0.2"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  <row r="126" spans="7:32" x14ac:dyDescent="0.2"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</row>
    <row r="127" spans="7:32" x14ac:dyDescent="0.2"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</row>
    <row r="128" spans="7:32" x14ac:dyDescent="0.2"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</row>
    <row r="129" spans="7:32" x14ac:dyDescent="0.2"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</row>
    <row r="130" spans="7:32" x14ac:dyDescent="0.2"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</row>
    <row r="131" spans="7:32" x14ac:dyDescent="0.2"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</row>
    <row r="132" spans="7:32" x14ac:dyDescent="0.2"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</row>
    <row r="133" spans="7:32" x14ac:dyDescent="0.2"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</row>
    <row r="134" spans="7:32" x14ac:dyDescent="0.2"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</row>
    <row r="135" spans="7:32" x14ac:dyDescent="0.2"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</row>
    <row r="136" spans="7:32" x14ac:dyDescent="0.2"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</row>
    <row r="137" spans="7:32" x14ac:dyDescent="0.2"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</row>
    <row r="138" spans="7:32" x14ac:dyDescent="0.2"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</row>
    <row r="139" spans="7:32" x14ac:dyDescent="0.2"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</row>
    <row r="140" spans="7:32" x14ac:dyDescent="0.2"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</row>
    <row r="141" spans="7:32" x14ac:dyDescent="0.2"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</row>
    <row r="142" spans="7:32" x14ac:dyDescent="0.2"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</row>
    <row r="143" spans="7:32" x14ac:dyDescent="0.2"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</row>
    <row r="144" spans="7:32" x14ac:dyDescent="0.2"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</row>
    <row r="145" spans="7:32" x14ac:dyDescent="0.2"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</row>
    <row r="146" spans="7:32" x14ac:dyDescent="0.2"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</row>
    <row r="147" spans="7:32" x14ac:dyDescent="0.2"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</row>
    <row r="148" spans="7:32" x14ac:dyDescent="0.2"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</row>
    <row r="149" spans="7:32" x14ac:dyDescent="0.2"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</row>
    <row r="150" spans="7:32" x14ac:dyDescent="0.2"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</row>
    <row r="151" spans="7:32" x14ac:dyDescent="0.2"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</row>
    <row r="152" spans="7:32" x14ac:dyDescent="0.2"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</row>
    <row r="153" spans="7:32" x14ac:dyDescent="0.2"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</row>
    <row r="154" spans="7:32" x14ac:dyDescent="0.2"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</row>
    <row r="155" spans="7:32" x14ac:dyDescent="0.2"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</row>
    <row r="156" spans="7:32" x14ac:dyDescent="0.2"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</row>
    <row r="157" spans="7:32" x14ac:dyDescent="0.2"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</row>
    <row r="158" spans="7:32" x14ac:dyDescent="0.2"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</row>
    <row r="159" spans="7:32" x14ac:dyDescent="0.2"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</row>
    <row r="160" spans="7:32" x14ac:dyDescent="0.2"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</row>
    <row r="161" spans="7:32" x14ac:dyDescent="0.2"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</row>
    <row r="162" spans="7:32" x14ac:dyDescent="0.2"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</row>
    <row r="163" spans="7:32" x14ac:dyDescent="0.2"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</row>
    <row r="164" spans="7:32" x14ac:dyDescent="0.2"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</row>
    <row r="165" spans="7:32" x14ac:dyDescent="0.2"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</row>
    <row r="166" spans="7:32" x14ac:dyDescent="0.2"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</row>
    <row r="167" spans="7:32" x14ac:dyDescent="0.2"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</row>
    <row r="168" spans="7:32" x14ac:dyDescent="0.2"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</row>
    <row r="169" spans="7:32" x14ac:dyDescent="0.2"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</row>
    <row r="170" spans="7:32" x14ac:dyDescent="0.2"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</row>
    <row r="171" spans="7:32" x14ac:dyDescent="0.2"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</row>
    <row r="172" spans="7:32" x14ac:dyDescent="0.2"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</row>
    <row r="173" spans="7:32" x14ac:dyDescent="0.2"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</row>
    <row r="174" spans="7:32" x14ac:dyDescent="0.2"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</row>
    <row r="175" spans="7:32" x14ac:dyDescent="0.2"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</row>
    <row r="176" spans="7:32" x14ac:dyDescent="0.2"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</row>
    <row r="177" spans="7:32" x14ac:dyDescent="0.2"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</row>
    <row r="178" spans="7:32" x14ac:dyDescent="0.2"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</row>
    <row r="179" spans="7:32" x14ac:dyDescent="0.2"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</row>
    <row r="180" spans="7:32" x14ac:dyDescent="0.2"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</row>
    <row r="181" spans="7:32" x14ac:dyDescent="0.2"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</row>
    <row r="182" spans="7:32" x14ac:dyDescent="0.2"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</row>
    <row r="183" spans="7:32" x14ac:dyDescent="0.2"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</row>
    <row r="184" spans="7:32" x14ac:dyDescent="0.2"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</row>
    <row r="185" spans="7:32" x14ac:dyDescent="0.2"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</row>
    <row r="186" spans="7:32" x14ac:dyDescent="0.2"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</row>
    <row r="187" spans="7:32" x14ac:dyDescent="0.2"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</row>
    <row r="188" spans="7:32" x14ac:dyDescent="0.2"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</row>
    <row r="189" spans="7:32" x14ac:dyDescent="0.2"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</row>
    <row r="190" spans="7:32" x14ac:dyDescent="0.2"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</row>
    <row r="191" spans="7:32" x14ac:dyDescent="0.2"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</row>
    <row r="192" spans="7:32" x14ac:dyDescent="0.2"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</row>
    <row r="193" spans="7:32" x14ac:dyDescent="0.2"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</row>
    <row r="194" spans="7:32" x14ac:dyDescent="0.2"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</row>
    <row r="195" spans="7:32" x14ac:dyDescent="0.2"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</row>
    <row r="196" spans="7:32" x14ac:dyDescent="0.2"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</row>
    <row r="197" spans="7:32" x14ac:dyDescent="0.2"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</row>
    <row r="198" spans="7:32" x14ac:dyDescent="0.2"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</row>
    <row r="199" spans="7:32" x14ac:dyDescent="0.2"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</row>
    <row r="200" spans="7:32" x14ac:dyDescent="0.2"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</row>
    <row r="201" spans="7:32" x14ac:dyDescent="0.2"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</row>
    <row r="202" spans="7:32" x14ac:dyDescent="0.2"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</row>
    <row r="203" spans="7:32" x14ac:dyDescent="0.2"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</row>
    <row r="204" spans="7:32" x14ac:dyDescent="0.2"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</row>
    <row r="205" spans="7:32" x14ac:dyDescent="0.2"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</row>
    <row r="206" spans="7:32" x14ac:dyDescent="0.2"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</row>
    <row r="207" spans="7:32" x14ac:dyDescent="0.2"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</row>
    <row r="208" spans="7:32" x14ac:dyDescent="0.2"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</row>
    <row r="209" spans="7:32" x14ac:dyDescent="0.2"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</row>
    <row r="210" spans="7:32" x14ac:dyDescent="0.2"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</row>
    <row r="211" spans="7:32" x14ac:dyDescent="0.2"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</row>
    <row r="212" spans="7:32" x14ac:dyDescent="0.2"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</row>
    <row r="213" spans="7:32" x14ac:dyDescent="0.2"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</row>
    <row r="214" spans="7:32" x14ac:dyDescent="0.2"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</row>
    <row r="215" spans="7:32" x14ac:dyDescent="0.2"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</row>
    <row r="216" spans="7:32" x14ac:dyDescent="0.2"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</row>
    <row r="217" spans="7:32" x14ac:dyDescent="0.2"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</row>
    <row r="218" spans="7:32" x14ac:dyDescent="0.2"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</row>
    <row r="219" spans="7:32" x14ac:dyDescent="0.2"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</row>
    <row r="220" spans="7:32" x14ac:dyDescent="0.2"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</row>
    <row r="221" spans="7:32" x14ac:dyDescent="0.2"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</row>
    <row r="222" spans="7:32" x14ac:dyDescent="0.2"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</row>
    <row r="223" spans="7:32" x14ac:dyDescent="0.2"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</row>
    <row r="224" spans="7:32" x14ac:dyDescent="0.2"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</row>
    <row r="225" spans="7:32" x14ac:dyDescent="0.2"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</row>
    <row r="226" spans="7:32" x14ac:dyDescent="0.2"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</row>
    <row r="227" spans="7:32" x14ac:dyDescent="0.2"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</row>
    <row r="228" spans="7:32" x14ac:dyDescent="0.2"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</row>
    <row r="229" spans="7:32" x14ac:dyDescent="0.2"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</row>
    <row r="230" spans="7:32" x14ac:dyDescent="0.2"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</row>
    <row r="231" spans="7:32" x14ac:dyDescent="0.2"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</row>
    <row r="232" spans="7:32" x14ac:dyDescent="0.2"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</row>
    <row r="233" spans="7:32" x14ac:dyDescent="0.2"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</row>
    <row r="234" spans="7:32" x14ac:dyDescent="0.2"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</row>
    <row r="235" spans="7:32" x14ac:dyDescent="0.2"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</row>
    <row r="236" spans="7:32" x14ac:dyDescent="0.2"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</row>
    <row r="237" spans="7:32" x14ac:dyDescent="0.2"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</row>
    <row r="238" spans="7:32" x14ac:dyDescent="0.2"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</row>
    <row r="239" spans="7:32" x14ac:dyDescent="0.2"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</row>
    <row r="240" spans="7:32" x14ac:dyDescent="0.2"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</row>
    <row r="241" spans="7:32" x14ac:dyDescent="0.2"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</row>
    <row r="242" spans="7:32" x14ac:dyDescent="0.2"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</row>
    <row r="243" spans="7:32" x14ac:dyDescent="0.2"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</row>
    <row r="244" spans="7:32" x14ac:dyDescent="0.2"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</row>
    <row r="245" spans="7:32" x14ac:dyDescent="0.2"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</row>
    <row r="246" spans="7:32" x14ac:dyDescent="0.2"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</row>
    <row r="247" spans="7:32" x14ac:dyDescent="0.2"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</row>
    <row r="248" spans="7:32" x14ac:dyDescent="0.2"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</row>
    <row r="249" spans="7:32" x14ac:dyDescent="0.2"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</row>
    <row r="250" spans="7:32" x14ac:dyDescent="0.2"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</row>
    <row r="251" spans="7:32" x14ac:dyDescent="0.2"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</row>
    <row r="252" spans="7:32" x14ac:dyDescent="0.2"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</row>
    <row r="253" spans="7:32" x14ac:dyDescent="0.2"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</row>
    <row r="254" spans="7:32" x14ac:dyDescent="0.2"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</row>
    <row r="255" spans="7:32" x14ac:dyDescent="0.2"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</row>
    <row r="256" spans="7:32" x14ac:dyDescent="0.2"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</row>
    <row r="257" spans="7:32" x14ac:dyDescent="0.2"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</row>
    <row r="258" spans="7:32" x14ac:dyDescent="0.2"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</row>
    <row r="259" spans="7:32" x14ac:dyDescent="0.2"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</row>
    <row r="260" spans="7:32" x14ac:dyDescent="0.2"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</row>
    <row r="261" spans="7:32" x14ac:dyDescent="0.2"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</row>
    <row r="262" spans="7:32" x14ac:dyDescent="0.2"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</row>
    <row r="263" spans="7:32" x14ac:dyDescent="0.2"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</row>
    <row r="264" spans="7:32" x14ac:dyDescent="0.2"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</row>
    <row r="265" spans="7:32" x14ac:dyDescent="0.2"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</row>
    <row r="266" spans="7:32" x14ac:dyDescent="0.2"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</row>
    <row r="267" spans="7:32" x14ac:dyDescent="0.2"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</row>
    <row r="268" spans="7:32" x14ac:dyDescent="0.2"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</row>
    <row r="269" spans="7:32" x14ac:dyDescent="0.2"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</row>
    <row r="270" spans="7:32" x14ac:dyDescent="0.2"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</row>
    <row r="271" spans="7:32" x14ac:dyDescent="0.2"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</row>
    <row r="272" spans="7:32" x14ac:dyDescent="0.2"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</row>
    <row r="273" spans="7:32" x14ac:dyDescent="0.2"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</row>
    <row r="274" spans="7:32" x14ac:dyDescent="0.2"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</row>
    <row r="275" spans="7:32" x14ac:dyDescent="0.2"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</row>
    <row r="276" spans="7:32" x14ac:dyDescent="0.2"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</row>
    <row r="277" spans="7:32" x14ac:dyDescent="0.2"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</row>
    <row r="278" spans="7:32" x14ac:dyDescent="0.2"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</row>
    <row r="279" spans="7:32" x14ac:dyDescent="0.2"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</row>
    <row r="280" spans="7:32" x14ac:dyDescent="0.2"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</row>
    <row r="281" spans="7:32" x14ac:dyDescent="0.2"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</row>
    <row r="282" spans="7:32" x14ac:dyDescent="0.2"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</row>
    <row r="283" spans="7:32" x14ac:dyDescent="0.2"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</row>
    <row r="284" spans="7:32" x14ac:dyDescent="0.2"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</row>
    <row r="285" spans="7:32" x14ac:dyDescent="0.2"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</row>
    <row r="286" spans="7:32" x14ac:dyDescent="0.2"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</row>
    <row r="287" spans="7:32" x14ac:dyDescent="0.2"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</row>
    <row r="288" spans="7:32" x14ac:dyDescent="0.2"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</row>
    <row r="289" spans="7:32" x14ac:dyDescent="0.2"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</row>
    <row r="290" spans="7:32" x14ac:dyDescent="0.2"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</row>
    <row r="291" spans="7:32" x14ac:dyDescent="0.2"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</row>
    <row r="292" spans="7:32" x14ac:dyDescent="0.2"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</row>
    <row r="293" spans="7:32" x14ac:dyDescent="0.2"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</row>
    <row r="294" spans="7:32" x14ac:dyDescent="0.2"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</row>
    <row r="295" spans="7:32" x14ac:dyDescent="0.2"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</row>
    <row r="296" spans="7:32" x14ac:dyDescent="0.2"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</row>
    <row r="297" spans="7:32" x14ac:dyDescent="0.2"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</row>
    <row r="298" spans="7:32" x14ac:dyDescent="0.2"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</row>
    <row r="299" spans="7:32" x14ac:dyDescent="0.2"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</row>
    <row r="300" spans="7:32" x14ac:dyDescent="0.2"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</row>
    <row r="301" spans="7:32" x14ac:dyDescent="0.2"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</row>
    <row r="302" spans="7:32" x14ac:dyDescent="0.2"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</row>
    <row r="303" spans="7:32" x14ac:dyDescent="0.2"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</row>
    <row r="304" spans="7:32" x14ac:dyDescent="0.2"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</row>
    <row r="305" spans="7:32" x14ac:dyDescent="0.2"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</row>
    <row r="306" spans="7:32" x14ac:dyDescent="0.2"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</row>
    <row r="307" spans="7:32" x14ac:dyDescent="0.2"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</row>
    <row r="308" spans="7:32" x14ac:dyDescent="0.2"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</row>
  </sheetData>
  <mergeCells count="1">
    <mergeCell ref="D5:F5"/>
  </mergeCells>
  <phoneticPr fontId="0" type="noConversion"/>
  <printOptions horizontalCentered="1" gridLines="1"/>
  <pageMargins left="0.27" right="0.26" top="0.6" bottom="0.49" header="0.5" footer="0.5"/>
  <pageSetup scale="7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37"/>
  <sheetViews>
    <sheetView workbookViewId="0">
      <selection activeCell="H19" sqref="H19"/>
    </sheetView>
  </sheetViews>
  <sheetFormatPr defaultRowHeight="12.75" x14ac:dyDescent="0.2"/>
  <cols>
    <col min="3" max="3" width="26.7109375" customWidth="1"/>
    <col min="4" max="4" width="12.42578125" customWidth="1"/>
    <col min="5" max="5" width="10.28515625" customWidth="1"/>
    <col min="6" max="6" width="12" customWidth="1"/>
    <col min="7" max="7" width="11.28515625" customWidth="1"/>
    <col min="8" max="8" width="12.28515625" customWidth="1"/>
    <col min="9" max="9" width="11.28515625" hidden="1" customWidth="1"/>
    <col min="10" max="10" width="13.28515625" hidden="1" customWidth="1"/>
    <col min="11" max="12" width="11.28515625" hidden="1" customWidth="1"/>
    <col min="13" max="13" width="11.7109375" hidden="1" customWidth="1"/>
    <col min="14" max="14" width="11.42578125" hidden="1" customWidth="1"/>
    <col min="15" max="15" width="12" hidden="1" customWidth="1"/>
    <col min="16" max="16" width="11.28515625" hidden="1" customWidth="1"/>
    <col min="17" max="17" width="11.140625" hidden="1" customWidth="1"/>
    <col min="18" max="18" width="13.7109375" hidden="1" customWidth="1"/>
    <col min="19" max="19" width="14.85546875" customWidth="1"/>
    <col min="20" max="20" width="14.42578125" customWidth="1"/>
  </cols>
  <sheetData>
    <row r="1" spans="1:21" ht="15.75" x14ac:dyDescent="0.25">
      <c r="A1" s="17" t="s">
        <v>169</v>
      </c>
    </row>
    <row r="2" spans="1:21" ht="15" x14ac:dyDescent="0.25">
      <c r="A2" s="23" t="s">
        <v>171</v>
      </c>
    </row>
    <row r="3" spans="1:21" ht="15" x14ac:dyDescent="0.25">
      <c r="A3" s="23" t="s">
        <v>345</v>
      </c>
    </row>
    <row r="4" spans="1:21" ht="15" x14ac:dyDescent="0.25">
      <c r="A4" s="23"/>
    </row>
    <row r="5" spans="1:21" x14ac:dyDescent="0.2">
      <c r="E5" s="1">
        <v>2021</v>
      </c>
      <c r="G5" s="1">
        <v>2021</v>
      </c>
      <c r="S5" s="1"/>
    </row>
    <row r="6" spans="1:21" x14ac:dyDescent="0.2">
      <c r="D6" s="216" t="s">
        <v>0</v>
      </c>
      <c r="E6" s="216"/>
      <c r="F6" s="216"/>
      <c r="G6" s="1" t="s">
        <v>246</v>
      </c>
      <c r="S6" s="49">
        <v>2021</v>
      </c>
    </row>
    <row r="7" spans="1:21" x14ac:dyDescent="0.2">
      <c r="D7" s="27" t="s">
        <v>1</v>
      </c>
      <c r="E7" s="28" t="s">
        <v>166</v>
      </c>
      <c r="F7" s="27" t="s">
        <v>2</v>
      </c>
      <c r="G7" s="28" t="s">
        <v>3</v>
      </c>
      <c r="H7" s="28" t="s">
        <v>132</v>
      </c>
      <c r="I7" s="28" t="s">
        <v>133</v>
      </c>
      <c r="J7" s="28" t="s">
        <v>134</v>
      </c>
      <c r="K7" s="28" t="s">
        <v>135</v>
      </c>
      <c r="L7" s="28" t="s">
        <v>136</v>
      </c>
      <c r="M7" s="28" t="s">
        <v>137</v>
      </c>
      <c r="N7" s="28" t="s">
        <v>138</v>
      </c>
      <c r="O7" s="28" t="s">
        <v>141</v>
      </c>
      <c r="P7" s="28" t="s">
        <v>143</v>
      </c>
      <c r="Q7" s="28" t="s">
        <v>147</v>
      </c>
      <c r="R7" s="28" t="s">
        <v>148</v>
      </c>
      <c r="S7" s="28" t="s">
        <v>4</v>
      </c>
      <c r="T7" s="27" t="s">
        <v>5</v>
      </c>
      <c r="U7" s="48" t="s">
        <v>6</v>
      </c>
    </row>
    <row r="8" spans="1:21" x14ac:dyDescent="0.2">
      <c r="D8" s="1"/>
      <c r="E8" s="1"/>
      <c r="F8" s="1"/>
      <c r="S8" s="2"/>
      <c r="T8" s="1"/>
      <c r="U8" s="3"/>
    </row>
    <row r="9" spans="1:21" ht="15" x14ac:dyDescent="0.25">
      <c r="A9" s="4" t="s">
        <v>7</v>
      </c>
    </row>
    <row r="10" spans="1:21" x14ac:dyDescent="0.2">
      <c r="A10" s="7">
        <v>2005.1</v>
      </c>
      <c r="B10" t="s">
        <v>237</v>
      </c>
      <c r="H10" s="15"/>
      <c r="Q10" s="15"/>
    </row>
    <row r="11" spans="1:21" x14ac:dyDescent="0.2">
      <c r="A11" s="7">
        <v>2001</v>
      </c>
      <c r="B11" s="67" t="s">
        <v>279</v>
      </c>
      <c r="D11" s="71">
        <v>0</v>
      </c>
      <c r="E11" s="5"/>
      <c r="F11" s="5">
        <f>+D11+E11</f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5">
        <f>SUM(G11:R11)</f>
        <v>0</v>
      </c>
      <c r="T11" s="5">
        <f>F11-S11</f>
        <v>0</v>
      </c>
      <c r="U11" s="8" t="e">
        <f>+S11/F11</f>
        <v>#DIV/0!</v>
      </c>
    </row>
    <row r="12" spans="1:21" x14ac:dyDescent="0.2">
      <c r="A12" s="7"/>
      <c r="B12" s="67" t="s">
        <v>289</v>
      </c>
      <c r="D12" s="71">
        <v>500</v>
      </c>
      <c r="E12" s="5"/>
      <c r="F12" s="5">
        <f>+D12+E12</f>
        <v>500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5"/>
      <c r="T12" s="5"/>
      <c r="U12" s="8"/>
    </row>
    <row r="13" spans="1:21" x14ac:dyDescent="0.2">
      <c r="A13" s="7"/>
      <c r="B13" s="67" t="s">
        <v>290</v>
      </c>
      <c r="D13" s="71"/>
      <c r="E13" s="5"/>
      <c r="F13" s="5">
        <f>+D13+E13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5"/>
      <c r="T13" s="5"/>
      <c r="U13" s="8"/>
    </row>
    <row r="14" spans="1:21" x14ac:dyDescent="0.2">
      <c r="A14" s="7"/>
      <c r="B14" s="67" t="s">
        <v>291</v>
      </c>
      <c r="D14" s="71">
        <v>1000</v>
      </c>
      <c r="E14" s="5"/>
      <c r="F14" s="5">
        <f>+D14+E14</f>
        <v>1000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/>
      <c r="T14" s="5"/>
      <c r="U14" s="8"/>
    </row>
    <row r="15" spans="1:21" x14ac:dyDescent="0.2">
      <c r="A15" s="7"/>
      <c r="B15" s="67" t="s">
        <v>292</v>
      </c>
      <c r="D15" s="71">
        <v>500</v>
      </c>
      <c r="E15" s="5"/>
      <c r="F15" s="5">
        <f>+D15+E15</f>
        <v>500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5"/>
      <c r="T15" s="5"/>
      <c r="U15" s="8"/>
    </row>
    <row r="16" spans="1:21" x14ac:dyDescent="0.2">
      <c r="A16" s="7">
        <v>2115</v>
      </c>
      <c r="B16" s="67" t="s">
        <v>282</v>
      </c>
      <c r="D16" s="71"/>
      <c r="E16" s="5"/>
      <c r="F16" s="5">
        <f t="shared" ref="F16:F18" si="0">+D16+E16</f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5">
        <f>SUM(G16:R16)</f>
        <v>0</v>
      </c>
      <c r="T16" s="5"/>
      <c r="U16" s="8"/>
    </row>
    <row r="17" spans="1:21" x14ac:dyDescent="0.2">
      <c r="A17" s="7">
        <v>2189</v>
      </c>
      <c r="B17" s="67" t="s">
        <v>294</v>
      </c>
      <c r="D17" s="71"/>
      <c r="E17" s="5">
        <v>0</v>
      </c>
      <c r="F17" s="5">
        <f t="shared" si="0"/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5"/>
      <c r="T17" s="5"/>
      <c r="U17" s="8"/>
    </row>
    <row r="18" spans="1:21" x14ac:dyDescent="0.2">
      <c r="A18" s="7">
        <v>2401</v>
      </c>
      <c r="B18" s="67" t="s">
        <v>12</v>
      </c>
      <c r="D18" s="71">
        <v>300</v>
      </c>
      <c r="E18" s="5"/>
      <c r="F18" s="5">
        <f t="shared" si="0"/>
        <v>300</v>
      </c>
      <c r="G18" s="15">
        <v>12.7</v>
      </c>
      <c r="H18" s="15">
        <f>0.19+11.29</f>
        <v>11.479999999999999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5">
        <f>SUM(G18:R18)</f>
        <v>24.18</v>
      </c>
      <c r="T18" s="5">
        <f>F18-S18</f>
        <v>275.82</v>
      </c>
      <c r="U18" s="8">
        <f>+S18/F18</f>
        <v>8.0600000000000005E-2</v>
      </c>
    </row>
    <row r="19" spans="1:21" x14ac:dyDescent="0.2">
      <c r="A19" s="7">
        <v>2410</v>
      </c>
      <c r="B19" s="67" t="s">
        <v>215</v>
      </c>
      <c r="D19" s="5">
        <v>18000</v>
      </c>
      <c r="E19" s="5"/>
      <c r="F19" s="5">
        <f>+D19+E19</f>
        <v>18000</v>
      </c>
      <c r="G19" s="15">
        <v>1600</v>
      </c>
      <c r="H19" s="15">
        <v>1700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5">
        <f>SUM(G19:R19)</f>
        <v>3300</v>
      </c>
      <c r="T19" s="5">
        <f>F19-S19</f>
        <v>14700</v>
      </c>
      <c r="U19" s="8">
        <f>+S19/F19</f>
        <v>0.18333333333333332</v>
      </c>
    </row>
    <row r="20" spans="1:21" x14ac:dyDescent="0.2">
      <c r="A20" s="7">
        <v>2440</v>
      </c>
      <c r="B20" s="67" t="s">
        <v>280</v>
      </c>
      <c r="D20" s="5">
        <f>1400+2100</f>
        <v>3500</v>
      </c>
      <c r="E20" s="5"/>
      <c r="F20" s="5">
        <f>+D20+E20</f>
        <v>3500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5">
        <f>SUM(G20:R20)</f>
        <v>0</v>
      </c>
      <c r="T20" s="5">
        <f>F20-S20</f>
        <v>3500</v>
      </c>
      <c r="U20" s="8">
        <f>+S20/F20</f>
        <v>0</v>
      </c>
    </row>
    <row r="21" spans="1:21" x14ac:dyDescent="0.2">
      <c r="A21" s="7">
        <v>2705</v>
      </c>
      <c r="B21" s="67" t="s">
        <v>216</v>
      </c>
      <c r="D21" s="10"/>
      <c r="E21" s="10"/>
      <c r="F21" s="10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0">
        <f>SUM(G21:R21)</f>
        <v>0</v>
      </c>
      <c r="T21" s="10">
        <f>F21-S21</f>
        <v>0</v>
      </c>
      <c r="U21" s="93" t="s">
        <v>217</v>
      </c>
    </row>
    <row r="22" spans="1:21" x14ac:dyDescent="0.2">
      <c r="A22" s="7"/>
      <c r="B22" s="67"/>
      <c r="D22" s="5"/>
      <c r="E22" s="5"/>
      <c r="F22" s="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5"/>
      <c r="T22" s="5"/>
      <c r="U22" s="76"/>
    </row>
    <row r="23" spans="1:21" x14ac:dyDescent="0.2">
      <c r="A23" s="7"/>
      <c r="B23" s="67" t="s">
        <v>257</v>
      </c>
      <c r="D23" s="5"/>
      <c r="E23" s="5"/>
      <c r="F23" s="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5"/>
      <c r="T23" s="5"/>
      <c r="U23" s="8"/>
    </row>
    <row r="24" spans="1:21" ht="13.5" thickBot="1" x14ac:dyDescent="0.25">
      <c r="A24" s="7"/>
      <c r="D24" s="58">
        <f>SUM(D11:D23)</f>
        <v>23800</v>
      </c>
      <c r="E24" s="58"/>
      <c r="F24" s="58">
        <f>SUM(F11:F21)</f>
        <v>23800</v>
      </c>
      <c r="G24" s="58">
        <f t="shared" ref="G24:T24" si="1">SUM(G11:G21)</f>
        <v>1612.7</v>
      </c>
      <c r="H24" s="58">
        <f>SUM(H10:H21)</f>
        <v>1711.48</v>
      </c>
      <c r="I24" s="58">
        <f t="shared" si="1"/>
        <v>0</v>
      </c>
      <c r="J24" s="58">
        <f t="shared" si="1"/>
        <v>0</v>
      </c>
      <c r="K24" s="58">
        <f t="shared" si="1"/>
        <v>0</v>
      </c>
      <c r="L24" s="58">
        <f t="shared" si="1"/>
        <v>0</v>
      </c>
      <c r="M24" s="58">
        <f t="shared" si="1"/>
        <v>0</v>
      </c>
      <c r="N24" s="58">
        <f t="shared" si="1"/>
        <v>0</v>
      </c>
      <c r="O24" s="58">
        <f t="shared" si="1"/>
        <v>0</v>
      </c>
      <c r="P24" s="58">
        <f>SUM(P10:P21)</f>
        <v>0</v>
      </c>
      <c r="Q24" s="58">
        <f>SUM(Q10:Q21)</f>
        <v>0</v>
      </c>
      <c r="R24" s="58">
        <f t="shared" si="1"/>
        <v>0</v>
      </c>
      <c r="S24" s="58">
        <f t="shared" si="1"/>
        <v>3324.18</v>
      </c>
      <c r="T24" s="58">
        <f t="shared" si="1"/>
        <v>18475.82</v>
      </c>
      <c r="U24" s="94"/>
    </row>
    <row r="25" spans="1:21" ht="13.5" thickTop="1" x14ac:dyDescent="0.2">
      <c r="A25" s="7"/>
      <c r="D25" s="5"/>
      <c r="E25" s="5"/>
      <c r="F25" s="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5"/>
      <c r="T25" s="5"/>
      <c r="U25" s="8"/>
    </row>
    <row r="27" spans="1:21" x14ac:dyDescent="0.2">
      <c r="A27" s="7">
        <v>7110.1</v>
      </c>
      <c r="B27" s="67" t="s">
        <v>213</v>
      </c>
      <c r="D27" s="5">
        <v>6000</v>
      </c>
      <c r="E27" s="5">
        <v>0</v>
      </c>
      <c r="F27" s="5">
        <f t="shared" ref="F27:F32" si="2">+D27+E27</f>
        <v>6000</v>
      </c>
      <c r="G27" s="15">
        <v>18.84</v>
      </c>
      <c r="H27" s="15">
        <v>37.68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5">
        <f t="shared" ref="S27:S32" si="3">SUM(G27:R27)</f>
        <v>56.519999999999996</v>
      </c>
      <c r="T27" s="5">
        <f t="shared" ref="T27:T32" si="4">F27-S27</f>
        <v>5943.48</v>
      </c>
      <c r="U27" s="8">
        <f t="shared" ref="U27:U32" si="5">S27/F27</f>
        <v>9.4199999999999996E-3</v>
      </c>
    </row>
    <row r="28" spans="1:21" x14ac:dyDescent="0.2">
      <c r="A28" s="7"/>
      <c r="B28" s="67" t="s">
        <v>288</v>
      </c>
      <c r="D28" s="5">
        <v>2000</v>
      </c>
      <c r="E28" s="5"/>
      <c r="F28" s="5">
        <f t="shared" si="2"/>
        <v>2000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5">
        <f t="shared" si="3"/>
        <v>0</v>
      </c>
      <c r="T28" s="5">
        <f t="shared" si="4"/>
        <v>2000</v>
      </c>
      <c r="U28" s="8">
        <f t="shared" si="5"/>
        <v>0</v>
      </c>
    </row>
    <row r="29" spans="1:21" x14ac:dyDescent="0.2">
      <c r="A29" s="7">
        <v>7110.2</v>
      </c>
      <c r="B29" s="67" t="s">
        <v>261</v>
      </c>
      <c r="D29" s="5">
        <v>3400</v>
      </c>
      <c r="E29" s="5">
        <v>0</v>
      </c>
      <c r="F29" s="5">
        <f t="shared" si="2"/>
        <v>3400</v>
      </c>
      <c r="G29" s="15">
        <v>483.84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5">
        <f t="shared" si="3"/>
        <v>483.84</v>
      </c>
      <c r="T29" s="5">
        <f t="shared" si="4"/>
        <v>2916.16</v>
      </c>
      <c r="U29" s="8">
        <f t="shared" si="5"/>
        <v>0.14230588235294117</v>
      </c>
    </row>
    <row r="30" spans="1:21" x14ac:dyDescent="0.2">
      <c r="A30" s="7">
        <v>7110.4</v>
      </c>
      <c r="B30" s="67" t="s">
        <v>214</v>
      </c>
      <c r="D30" s="5">
        <v>12000</v>
      </c>
      <c r="E30" s="5">
        <v>0</v>
      </c>
      <c r="F30" s="5">
        <f t="shared" si="2"/>
        <v>12000</v>
      </c>
      <c r="G30" s="15">
        <v>17.600000000000001</v>
      </c>
      <c r="H30" s="15">
        <v>100.6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5">
        <f t="shared" si="3"/>
        <v>118.19999999999999</v>
      </c>
      <c r="T30" s="5">
        <f t="shared" si="4"/>
        <v>11881.8</v>
      </c>
      <c r="U30" s="8">
        <f t="shared" si="5"/>
        <v>9.8499999999999994E-3</v>
      </c>
    </row>
    <row r="31" spans="1:21" x14ac:dyDescent="0.2">
      <c r="A31" s="7">
        <v>9030.7999999999993</v>
      </c>
      <c r="B31" s="67" t="s">
        <v>29</v>
      </c>
      <c r="D31" s="5">
        <v>400</v>
      </c>
      <c r="E31" s="5"/>
      <c r="F31" s="5">
        <f t="shared" si="2"/>
        <v>400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5">
        <f t="shared" si="3"/>
        <v>0</v>
      </c>
      <c r="T31" s="5">
        <f t="shared" si="4"/>
        <v>400</v>
      </c>
      <c r="U31" s="8">
        <f t="shared" si="5"/>
        <v>0</v>
      </c>
    </row>
    <row r="32" spans="1:21" x14ac:dyDescent="0.2">
      <c r="A32" s="16" t="s">
        <v>126</v>
      </c>
      <c r="B32" s="67" t="s">
        <v>59</v>
      </c>
      <c r="D32" s="10"/>
      <c r="E32" s="10">
        <v>0</v>
      </c>
      <c r="F32" s="10">
        <f t="shared" si="2"/>
        <v>0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0">
        <f t="shared" si="3"/>
        <v>0</v>
      </c>
      <c r="T32" s="10">
        <f t="shared" si="4"/>
        <v>0</v>
      </c>
      <c r="U32" s="45" t="e">
        <f t="shared" si="5"/>
        <v>#DIV/0!</v>
      </c>
    </row>
    <row r="33" spans="1:21" x14ac:dyDescent="0.2">
      <c r="A33" s="7"/>
      <c r="D33" s="5"/>
      <c r="E33" s="5"/>
      <c r="F33" s="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5"/>
      <c r="T33" s="5"/>
      <c r="U33" s="8"/>
    </row>
    <row r="34" spans="1:21" ht="13.5" thickBot="1" x14ac:dyDescent="0.25">
      <c r="A34" s="7"/>
      <c r="D34" s="58">
        <f>SUM(D27:D33)</f>
        <v>23800</v>
      </c>
      <c r="E34" s="58">
        <v>0</v>
      </c>
      <c r="F34" s="58">
        <f t="shared" ref="F34:R34" si="6">SUM(F27:F33)</f>
        <v>23800</v>
      </c>
      <c r="G34" s="38">
        <f t="shared" si="6"/>
        <v>520.28</v>
      </c>
      <c r="H34" s="38">
        <f t="shared" si="6"/>
        <v>138.28</v>
      </c>
      <c r="I34" s="38">
        <f t="shared" si="6"/>
        <v>0</v>
      </c>
      <c r="J34" s="38">
        <f t="shared" si="6"/>
        <v>0</v>
      </c>
      <c r="K34" s="38">
        <f t="shared" si="6"/>
        <v>0</v>
      </c>
      <c r="L34" s="38">
        <f t="shared" si="6"/>
        <v>0</v>
      </c>
      <c r="M34" s="38">
        <f t="shared" si="6"/>
        <v>0</v>
      </c>
      <c r="N34" s="38">
        <f t="shared" si="6"/>
        <v>0</v>
      </c>
      <c r="O34" s="38">
        <f t="shared" si="6"/>
        <v>0</v>
      </c>
      <c r="P34" s="38">
        <f t="shared" si="6"/>
        <v>0</v>
      </c>
      <c r="Q34" s="38">
        <f t="shared" si="6"/>
        <v>0</v>
      </c>
      <c r="R34" s="38">
        <f t="shared" si="6"/>
        <v>0</v>
      </c>
      <c r="S34" s="58">
        <f>SUM(S27:S33)</f>
        <v>658.56</v>
      </c>
      <c r="T34" s="58">
        <f>SUM(T27:T33)</f>
        <v>23141.439999999999</v>
      </c>
      <c r="U34" s="94"/>
    </row>
    <row r="35" spans="1:21" ht="13.5" thickTop="1" x14ac:dyDescent="0.2">
      <c r="A35" s="7"/>
      <c r="D35" s="5"/>
      <c r="E35" s="5"/>
      <c r="F35" s="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5"/>
      <c r="T35" s="5"/>
      <c r="U35" s="8"/>
    </row>
    <row r="36" spans="1:21" x14ac:dyDescent="0.2">
      <c r="A36" s="7"/>
      <c r="D36" s="5"/>
      <c r="E36" s="5"/>
      <c r="F36" s="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5"/>
      <c r="T36" s="5"/>
      <c r="U36" s="8"/>
    </row>
    <row r="37" spans="1:21" x14ac:dyDescent="0.2">
      <c r="E37" s="67"/>
    </row>
  </sheetData>
  <mergeCells count="1">
    <mergeCell ref="D6:F6"/>
  </mergeCells>
  <printOptions horizontalCentered="1" gridLines="1"/>
  <pageMargins left="0.7" right="0.7" top="0.75" bottom="0.75" header="0.3" footer="0.3"/>
  <pageSetup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41"/>
  <sheetViews>
    <sheetView workbookViewId="0">
      <selection activeCell="H30" sqref="H30"/>
    </sheetView>
  </sheetViews>
  <sheetFormatPr defaultRowHeight="12.75" x14ac:dyDescent="0.2"/>
  <cols>
    <col min="3" max="3" width="20.140625" customWidth="1"/>
    <col min="4" max="5" width="12.42578125" customWidth="1"/>
    <col min="6" max="6" width="12" customWidth="1"/>
    <col min="7" max="7" width="11.28515625" customWidth="1"/>
    <col min="8" max="8" width="12.28515625" customWidth="1"/>
    <col min="9" max="9" width="11.28515625" hidden="1" customWidth="1"/>
    <col min="10" max="10" width="13.28515625" hidden="1" customWidth="1"/>
    <col min="11" max="13" width="11.28515625" hidden="1" customWidth="1"/>
    <col min="14" max="14" width="11.140625" hidden="1" customWidth="1"/>
    <col min="15" max="15" width="11.7109375" hidden="1" customWidth="1"/>
    <col min="16" max="16" width="12.5703125" hidden="1" customWidth="1"/>
    <col min="17" max="17" width="12.140625" hidden="1" customWidth="1"/>
    <col min="18" max="18" width="11.5703125" hidden="1" customWidth="1"/>
    <col min="19" max="19" width="14.85546875" customWidth="1"/>
    <col min="20" max="20" width="14.42578125" customWidth="1"/>
    <col min="21" max="21" width="9.140625" customWidth="1"/>
  </cols>
  <sheetData>
    <row r="1" spans="1:21" ht="15.75" x14ac:dyDescent="0.25">
      <c r="A1" s="17" t="s">
        <v>169</v>
      </c>
    </row>
    <row r="2" spans="1:21" ht="15" x14ac:dyDescent="0.25">
      <c r="A2" s="23" t="s">
        <v>170</v>
      </c>
      <c r="S2" s="5">
        <f t="shared" ref="S2" si="0">SUM(G2:R2)</f>
        <v>0</v>
      </c>
    </row>
    <row r="3" spans="1:21" ht="15" x14ac:dyDescent="0.25">
      <c r="A3" s="23" t="s">
        <v>345</v>
      </c>
    </row>
    <row r="4" spans="1:21" ht="15" x14ac:dyDescent="0.25">
      <c r="A4" s="23"/>
    </row>
    <row r="5" spans="1:21" x14ac:dyDescent="0.2">
      <c r="E5" s="101">
        <v>2021</v>
      </c>
      <c r="G5" s="1">
        <v>2021</v>
      </c>
      <c r="S5" s="1" t="s">
        <v>150</v>
      </c>
    </row>
    <row r="6" spans="1:21" x14ac:dyDescent="0.2">
      <c r="D6" s="216" t="s">
        <v>0</v>
      </c>
      <c r="E6" s="216"/>
      <c r="F6" s="216"/>
      <c r="G6" s="1" t="s">
        <v>246</v>
      </c>
      <c r="S6" s="49" t="s">
        <v>346</v>
      </c>
    </row>
    <row r="7" spans="1:21" x14ac:dyDescent="0.2">
      <c r="D7" s="27" t="s">
        <v>1</v>
      </c>
      <c r="E7" s="27" t="s">
        <v>166</v>
      </c>
      <c r="F7" s="27" t="s">
        <v>2</v>
      </c>
      <c r="G7" s="28" t="s">
        <v>3</v>
      </c>
      <c r="H7" s="28" t="s">
        <v>132</v>
      </c>
      <c r="I7" s="28" t="s">
        <v>133</v>
      </c>
      <c r="J7" s="28" t="s">
        <v>134</v>
      </c>
      <c r="K7" s="28" t="s">
        <v>135</v>
      </c>
      <c r="L7" s="28" t="s">
        <v>136</v>
      </c>
      <c r="M7" s="28" t="s">
        <v>137</v>
      </c>
      <c r="N7" s="28" t="s">
        <v>138</v>
      </c>
      <c r="O7" s="28" t="s">
        <v>141</v>
      </c>
      <c r="P7" s="28" t="s">
        <v>143</v>
      </c>
      <c r="Q7" s="28" t="s">
        <v>147</v>
      </c>
      <c r="R7" s="28" t="s">
        <v>148</v>
      </c>
      <c r="S7" s="28" t="s">
        <v>4</v>
      </c>
      <c r="T7" s="27" t="s">
        <v>5</v>
      </c>
      <c r="U7" s="48" t="s">
        <v>6</v>
      </c>
    </row>
    <row r="8" spans="1:21" x14ac:dyDescent="0.2">
      <c r="D8" s="1"/>
      <c r="E8" s="1"/>
      <c r="F8" s="1"/>
      <c r="S8" s="2"/>
      <c r="T8" s="1"/>
      <c r="U8" s="3"/>
    </row>
    <row r="9" spans="1:21" ht="15" x14ac:dyDescent="0.25">
      <c r="A9" s="4" t="s">
        <v>7</v>
      </c>
    </row>
    <row r="11" spans="1:21" x14ac:dyDescent="0.2">
      <c r="A11" s="7">
        <v>2120</v>
      </c>
      <c r="B11" s="67" t="s">
        <v>210</v>
      </c>
      <c r="D11" s="71">
        <v>92400</v>
      </c>
      <c r="E11" s="5"/>
      <c r="F11" s="5">
        <f>+D11+E11</f>
        <v>92400</v>
      </c>
      <c r="G11" s="15">
        <v>1020.72</v>
      </c>
      <c r="H11" s="15">
        <v>29072.1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5">
        <f t="shared" ref="S11:S16" si="1">SUM(G11:R11)</f>
        <v>30092.82</v>
      </c>
      <c r="T11" s="5">
        <f t="shared" ref="T11:T16" si="2">F11-S11</f>
        <v>62307.18</v>
      </c>
      <c r="U11" s="8">
        <f>+S11/F11</f>
        <v>0.32567987012987015</v>
      </c>
    </row>
    <row r="12" spans="1:21" x14ac:dyDescent="0.2">
      <c r="A12" s="7">
        <v>2122</v>
      </c>
      <c r="B12" s="67" t="s">
        <v>211</v>
      </c>
      <c r="D12" s="5"/>
      <c r="E12" s="5"/>
      <c r="F12" s="5">
        <f>+D12+E12</f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5">
        <f t="shared" si="1"/>
        <v>0</v>
      </c>
      <c r="T12" s="5">
        <f t="shared" si="2"/>
        <v>0</v>
      </c>
      <c r="U12" s="8">
        <v>0</v>
      </c>
    </row>
    <row r="13" spans="1:21" x14ac:dyDescent="0.2">
      <c r="A13" s="7">
        <v>2128</v>
      </c>
      <c r="B13" s="67" t="s">
        <v>212</v>
      </c>
      <c r="D13" s="5"/>
      <c r="E13" s="5"/>
      <c r="F13" s="5">
        <f>+D13+E13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5">
        <f t="shared" si="1"/>
        <v>0</v>
      </c>
      <c r="T13" s="5">
        <f t="shared" si="2"/>
        <v>0</v>
      </c>
      <c r="U13" s="8">
        <v>0</v>
      </c>
    </row>
    <row r="14" spans="1:21" x14ac:dyDescent="0.2">
      <c r="A14" s="7">
        <v>2140</v>
      </c>
      <c r="B14" s="67" t="s">
        <v>12</v>
      </c>
      <c r="D14" s="71"/>
      <c r="E14" s="5"/>
      <c r="F14" s="5">
        <v>0</v>
      </c>
      <c r="G14" s="15">
        <v>0.01</v>
      </c>
      <c r="H14" s="15">
        <v>0.1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5">
        <f t="shared" si="1"/>
        <v>0.11</v>
      </c>
      <c r="T14" s="5">
        <f t="shared" si="2"/>
        <v>-0.11</v>
      </c>
      <c r="U14" s="8">
        <v>0</v>
      </c>
    </row>
    <row r="15" spans="1:21" hidden="1" x14ac:dyDescent="0.2">
      <c r="A15" s="7"/>
      <c r="B15" s="67" t="s">
        <v>319</v>
      </c>
      <c r="D15" s="92"/>
      <c r="E15" s="10">
        <v>0</v>
      </c>
      <c r="F15" s="10">
        <v>0</v>
      </c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0">
        <v>0</v>
      </c>
      <c r="T15" s="10">
        <f t="shared" si="2"/>
        <v>0</v>
      </c>
      <c r="U15" s="8">
        <v>0</v>
      </c>
    </row>
    <row r="16" spans="1:21" x14ac:dyDescent="0.2">
      <c r="A16" s="7"/>
      <c r="D16" s="5"/>
      <c r="E16" s="5"/>
      <c r="F16" s="5">
        <f>+D16+E16</f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5">
        <f t="shared" si="1"/>
        <v>0</v>
      </c>
      <c r="T16" s="5">
        <f t="shared" si="2"/>
        <v>0</v>
      </c>
      <c r="U16" s="8">
        <v>0</v>
      </c>
    </row>
    <row r="17" spans="1:21" ht="13.5" thickBot="1" x14ac:dyDescent="0.25">
      <c r="D17" s="38">
        <f>SUM(D11:D16)</f>
        <v>92400</v>
      </c>
      <c r="E17" s="38"/>
      <c r="F17" s="38">
        <f>SUM(F11:F16)</f>
        <v>92400</v>
      </c>
      <c r="G17" s="38">
        <f t="shared" ref="G17:T17" si="3">SUM(G11:G16)</f>
        <v>1020.73</v>
      </c>
      <c r="H17" s="38">
        <f t="shared" si="3"/>
        <v>29072.199999999997</v>
      </c>
      <c r="I17" s="38">
        <f t="shared" si="3"/>
        <v>0</v>
      </c>
      <c r="J17" s="38">
        <f t="shared" si="3"/>
        <v>0</v>
      </c>
      <c r="K17" s="38">
        <f t="shared" si="3"/>
        <v>0</v>
      </c>
      <c r="L17" s="38">
        <f t="shared" si="3"/>
        <v>0</v>
      </c>
      <c r="M17" s="38">
        <f t="shared" si="3"/>
        <v>0</v>
      </c>
      <c r="N17" s="38">
        <f t="shared" si="3"/>
        <v>0</v>
      </c>
      <c r="O17" s="38">
        <f t="shared" si="3"/>
        <v>0</v>
      </c>
      <c r="P17" s="38">
        <f t="shared" si="3"/>
        <v>0</v>
      </c>
      <c r="Q17" s="38">
        <f t="shared" si="3"/>
        <v>0</v>
      </c>
      <c r="R17" s="38">
        <f t="shared" si="3"/>
        <v>0</v>
      </c>
      <c r="S17" s="38">
        <f t="shared" si="3"/>
        <v>30092.93</v>
      </c>
      <c r="T17" s="38">
        <f t="shared" si="3"/>
        <v>62307.07</v>
      </c>
    </row>
    <row r="18" spans="1:21" ht="13.5" thickTop="1" x14ac:dyDescent="0.2"/>
    <row r="21" spans="1:21" x14ac:dyDescent="0.2">
      <c r="A21">
        <v>1320.4</v>
      </c>
      <c r="B21" s="67" t="s">
        <v>206</v>
      </c>
      <c r="D21" s="71">
        <v>0</v>
      </c>
      <c r="E21" s="5">
        <v>0</v>
      </c>
      <c r="F21" s="5">
        <f t="shared" ref="F21:F36" si="4">+D21+E21</f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5">
        <f t="shared" ref="S21:S36" si="5">SUM(G21:R21)</f>
        <v>0</v>
      </c>
      <c r="T21" s="5">
        <f t="shared" ref="T21:T36" si="6">F21-S21</f>
        <v>0</v>
      </c>
      <c r="U21" s="8" t="e">
        <f t="shared" ref="U21:U36" si="7">+S21/F21</f>
        <v>#DIV/0!</v>
      </c>
    </row>
    <row r="22" spans="1:21" x14ac:dyDescent="0.2">
      <c r="A22">
        <v>1420.4</v>
      </c>
      <c r="B22" s="67" t="s">
        <v>149</v>
      </c>
      <c r="D22" s="71">
        <v>500</v>
      </c>
      <c r="E22" s="5"/>
      <c r="F22" s="5">
        <f t="shared" si="4"/>
        <v>500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5">
        <f t="shared" si="5"/>
        <v>0</v>
      </c>
      <c r="T22" s="5">
        <f t="shared" si="6"/>
        <v>500</v>
      </c>
      <c r="U22" s="8">
        <f t="shared" si="7"/>
        <v>0</v>
      </c>
    </row>
    <row r="23" spans="1:21" x14ac:dyDescent="0.2">
      <c r="A23">
        <v>1440.4</v>
      </c>
      <c r="B23" s="67" t="s">
        <v>54</v>
      </c>
      <c r="D23" s="71">
        <v>1000</v>
      </c>
      <c r="E23" s="5">
        <v>0</v>
      </c>
      <c r="F23" s="5">
        <f t="shared" si="4"/>
        <v>1000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5">
        <f t="shared" si="5"/>
        <v>0</v>
      </c>
      <c r="T23" s="5">
        <f t="shared" si="6"/>
        <v>1000</v>
      </c>
      <c r="U23" s="8">
        <f t="shared" si="7"/>
        <v>0</v>
      </c>
    </row>
    <row r="24" spans="1:21" ht="13.5" customHeight="1" x14ac:dyDescent="0.2">
      <c r="A24">
        <v>1990.4</v>
      </c>
      <c r="B24" s="67" t="s">
        <v>207</v>
      </c>
      <c r="D24" s="71">
        <v>2000</v>
      </c>
      <c r="E24" s="5">
        <v>0</v>
      </c>
      <c r="F24" s="5">
        <f t="shared" si="4"/>
        <v>2000</v>
      </c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5">
        <f t="shared" si="5"/>
        <v>0</v>
      </c>
      <c r="T24" s="5">
        <f t="shared" si="6"/>
        <v>2000</v>
      </c>
      <c r="U24" s="8">
        <f t="shared" si="7"/>
        <v>0</v>
      </c>
    </row>
    <row r="25" spans="1:21" hidden="1" x14ac:dyDescent="0.2">
      <c r="A25">
        <v>8110.4</v>
      </c>
      <c r="B25" s="67" t="s">
        <v>208</v>
      </c>
      <c r="D25" s="71"/>
      <c r="E25" s="5"/>
      <c r="F25" s="5">
        <f t="shared" si="4"/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5">
        <f t="shared" si="5"/>
        <v>0</v>
      </c>
      <c r="T25" s="5">
        <f t="shared" si="6"/>
        <v>0</v>
      </c>
      <c r="U25" s="8">
        <v>0</v>
      </c>
    </row>
    <row r="26" spans="1:21" x14ac:dyDescent="0.2">
      <c r="A26">
        <v>8120.1</v>
      </c>
      <c r="B26" s="67" t="s">
        <v>312</v>
      </c>
      <c r="D26" s="71">
        <v>22880</v>
      </c>
      <c r="E26" s="5">
        <v>0</v>
      </c>
      <c r="F26" s="5">
        <f t="shared" si="4"/>
        <v>22880</v>
      </c>
      <c r="G26" s="15">
        <v>2630.85</v>
      </c>
      <c r="H26" s="15">
        <v>876.95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5">
        <f t="shared" si="5"/>
        <v>3507.8</v>
      </c>
      <c r="T26" s="5">
        <f t="shared" si="6"/>
        <v>19372.2</v>
      </c>
      <c r="U26" s="8">
        <f t="shared" si="7"/>
        <v>0.15331293706293708</v>
      </c>
    </row>
    <row r="27" spans="1:21" hidden="1" x14ac:dyDescent="0.2">
      <c r="A27">
        <v>8120.11</v>
      </c>
      <c r="B27" s="67" t="s">
        <v>233</v>
      </c>
      <c r="D27" s="71"/>
      <c r="E27" s="5"/>
      <c r="F27" s="5">
        <f t="shared" si="4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5">
        <f>SUM(G27:R27)</f>
        <v>0</v>
      </c>
      <c r="T27" s="5">
        <f>F27-S27</f>
        <v>0</v>
      </c>
      <c r="U27" s="8" t="s">
        <v>232</v>
      </c>
    </row>
    <row r="28" spans="1:21" x14ac:dyDescent="0.2">
      <c r="A28">
        <v>8120.11</v>
      </c>
      <c r="B28" s="67" t="s">
        <v>313</v>
      </c>
      <c r="D28" s="71">
        <v>1280</v>
      </c>
      <c r="E28" s="5"/>
      <c r="F28" s="5">
        <f t="shared" si="4"/>
        <v>1280</v>
      </c>
      <c r="G28" s="15"/>
      <c r="H28" s="15">
        <v>64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5"/>
      <c r="T28" s="5">
        <f t="shared" si="6"/>
        <v>1280</v>
      </c>
      <c r="U28" s="8">
        <f t="shared" si="7"/>
        <v>0</v>
      </c>
    </row>
    <row r="29" spans="1:21" x14ac:dyDescent="0.2">
      <c r="A29">
        <v>8120.13</v>
      </c>
      <c r="B29" s="67" t="s">
        <v>326</v>
      </c>
      <c r="D29" s="71">
        <v>3815</v>
      </c>
      <c r="E29" s="5"/>
      <c r="F29" s="5">
        <f t="shared" si="4"/>
        <v>3815</v>
      </c>
      <c r="G29" s="15">
        <v>323.75</v>
      </c>
      <c r="H29" s="15">
        <v>87.5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5">
        <f t="shared" si="5"/>
        <v>411.25</v>
      </c>
      <c r="T29" s="5">
        <f t="shared" si="6"/>
        <v>3403.75</v>
      </c>
      <c r="U29" s="8">
        <f t="shared" si="7"/>
        <v>0.10779816513761468</v>
      </c>
    </row>
    <row r="30" spans="1:21" ht="15" customHeight="1" x14ac:dyDescent="0.2">
      <c r="A30">
        <v>8120.4</v>
      </c>
      <c r="B30" s="67" t="s">
        <v>327</v>
      </c>
      <c r="D30" s="71">
        <v>22000</v>
      </c>
      <c r="E30" s="5">
        <v>0</v>
      </c>
      <c r="F30" s="5">
        <f t="shared" si="4"/>
        <v>22000</v>
      </c>
      <c r="G30" s="15">
        <v>578.98</v>
      </c>
      <c r="H30" s="15">
        <v>1177.48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5">
        <f t="shared" si="5"/>
        <v>1756.46</v>
      </c>
      <c r="T30" s="5">
        <f t="shared" si="6"/>
        <v>20243.54</v>
      </c>
      <c r="U30" s="8">
        <f t="shared" si="7"/>
        <v>7.9839090909090915E-2</v>
      </c>
    </row>
    <row r="31" spans="1:21" x14ac:dyDescent="0.2">
      <c r="A31">
        <v>8120.42</v>
      </c>
      <c r="B31" s="67" t="s">
        <v>328</v>
      </c>
      <c r="D31" s="71">
        <v>3600</v>
      </c>
      <c r="E31" s="5"/>
      <c r="F31" s="5">
        <f>+D31+E31</f>
        <v>3600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5">
        <f>SUM(G31:R31)</f>
        <v>0</v>
      </c>
      <c r="T31" s="5">
        <f>F31-S31</f>
        <v>3600</v>
      </c>
      <c r="U31" s="8">
        <v>0</v>
      </c>
    </row>
    <row r="32" spans="1:21" x14ac:dyDescent="0.2">
      <c r="A32">
        <v>8197.4</v>
      </c>
      <c r="B32" s="67" t="s">
        <v>272</v>
      </c>
      <c r="D32" s="71">
        <v>2925</v>
      </c>
      <c r="E32" s="5">
        <v>0</v>
      </c>
      <c r="F32" s="5">
        <f>+D32+E32</f>
        <v>2925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5">
        <f>SUM(G32:R32)</f>
        <v>0</v>
      </c>
      <c r="T32" s="5">
        <f>F32-S32</f>
        <v>2925</v>
      </c>
      <c r="U32" s="8">
        <f>+S32/F32</f>
        <v>0</v>
      </c>
    </row>
    <row r="33" spans="1:21" hidden="1" x14ac:dyDescent="0.2">
      <c r="A33">
        <v>9010.7999999999993</v>
      </c>
      <c r="B33" s="67" t="s">
        <v>28</v>
      </c>
      <c r="D33" s="71"/>
      <c r="E33" s="5"/>
      <c r="F33" s="5">
        <f t="shared" si="4"/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5">
        <f t="shared" si="5"/>
        <v>0</v>
      </c>
      <c r="T33" s="5">
        <f t="shared" si="6"/>
        <v>0</v>
      </c>
      <c r="U33" s="8">
        <v>0</v>
      </c>
    </row>
    <row r="34" spans="1:21" x14ac:dyDescent="0.2">
      <c r="A34">
        <v>9030.7999999999993</v>
      </c>
      <c r="B34" s="67" t="s">
        <v>209</v>
      </c>
      <c r="D34" s="121">
        <v>1750</v>
      </c>
      <c r="E34" s="6">
        <v>0</v>
      </c>
      <c r="F34" s="113">
        <f t="shared" si="4"/>
        <v>1750</v>
      </c>
      <c r="G34" s="15">
        <v>152.26</v>
      </c>
      <c r="H34" s="15">
        <v>78.680000000000007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13">
        <f t="shared" si="5"/>
        <v>230.94</v>
      </c>
      <c r="T34" s="113">
        <f t="shared" si="6"/>
        <v>1519.06</v>
      </c>
      <c r="U34" s="114">
        <f t="shared" si="7"/>
        <v>0.1319657142857143</v>
      </c>
    </row>
    <row r="35" spans="1:21" hidden="1" x14ac:dyDescent="0.2">
      <c r="A35">
        <v>9060.7999999999993</v>
      </c>
      <c r="B35" s="67" t="s">
        <v>30</v>
      </c>
      <c r="D35" s="71"/>
      <c r="E35" s="5"/>
      <c r="F35" s="5">
        <f t="shared" si="4"/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5">
        <f t="shared" si="5"/>
        <v>0</v>
      </c>
      <c r="T35" s="5">
        <f t="shared" si="6"/>
        <v>0</v>
      </c>
      <c r="U35" s="8" t="e">
        <f t="shared" si="7"/>
        <v>#DIV/0!</v>
      </c>
    </row>
    <row r="36" spans="1:21" x14ac:dyDescent="0.2">
      <c r="A36">
        <v>9710.6</v>
      </c>
      <c r="B36" s="67" t="s">
        <v>260</v>
      </c>
      <c r="D36" s="92">
        <v>30650</v>
      </c>
      <c r="E36" s="10"/>
      <c r="F36" s="10">
        <f t="shared" si="4"/>
        <v>30650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0">
        <f t="shared" si="5"/>
        <v>0</v>
      </c>
      <c r="T36" s="10">
        <f t="shared" si="6"/>
        <v>30650</v>
      </c>
      <c r="U36" s="8">
        <f t="shared" si="7"/>
        <v>0</v>
      </c>
    </row>
    <row r="38" spans="1:21" ht="13.5" thickBot="1" x14ac:dyDescent="0.25">
      <c r="D38" s="38">
        <f>SUM(D21:D37)</f>
        <v>92400</v>
      </c>
      <c r="E38" s="38">
        <f>SUM(E21:E37)</f>
        <v>0</v>
      </c>
      <c r="F38" s="38">
        <f>SUM(F21:F37)</f>
        <v>92400</v>
      </c>
      <c r="G38" s="38">
        <f t="shared" ref="G38:R38" si="8">SUM(G21:G37)</f>
        <v>3685.84</v>
      </c>
      <c r="H38" s="38">
        <f t="shared" si="8"/>
        <v>2284.61</v>
      </c>
      <c r="I38" s="38">
        <f t="shared" si="8"/>
        <v>0</v>
      </c>
      <c r="J38" s="38">
        <f t="shared" si="8"/>
        <v>0</v>
      </c>
      <c r="K38" s="38">
        <f t="shared" si="8"/>
        <v>0</v>
      </c>
      <c r="L38" s="38">
        <f t="shared" si="8"/>
        <v>0</v>
      </c>
      <c r="M38" s="38">
        <f t="shared" si="8"/>
        <v>0</v>
      </c>
      <c r="N38" s="38">
        <f t="shared" si="8"/>
        <v>0</v>
      </c>
      <c r="O38" s="38">
        <f t="shared" si="8"/>
        <v>0</v>
      </c>
      <c r="P38" s="38">
        <f t="shared" si="8"/>
        <v>0</v>
      </c>
      <c r="Q38" s="38">
        <f t="shared" si="8"/>
        <v>0</v>
      </c>
      <c r="R38" s="38">
        <f t="shared" si="8"/>
        <v>0</v>
      </c>
      <c r="S38" s="38">
        <f>SUM(S21:S37)</f>
        <v>5906.45</v>
      </c>
      <c r="T38" s="38">
        <f>SUM(T21:T37)</f>
        <v>86493.55</v>
      </c>
    </row>
    <row r="39" spans="1:21" ht="13.5" thickTop="1" x14ac:dyDescent="0.2"/>
    <row r="40" spans="1:21" x14ac:dyDescent="0.2">
      <c r="O40" t="s">
        <v>126</v>
      </c>
    </row>
    <row r="41" spans="1:21" x14ac:dyDescent="0.2">
      <c r="B41" t="s">
        <v>126</v>
      </c>
    </row>
  </sheetData>
  <mergeCells count="1">
    <mergeCell ref="D6:F6"/>
  </mergeCells>
  <printOptions horizontalCentered="1" gridLines="1"/>
  <pageMargins left="0.7" right="0.7" top="0.75" bottom="0.75" header="0.3" footer="0.3"/>
  <pageSetup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45"/>
  <sheetViews>
    <sheetView workbookViewId="0">
      <selection activeCell="H24" sqref="H24"/>
    </sheetView>
  </sheetViews>
  <sheetFormatPr defaultRowHeight="12.75" x14ac:dyDescent="0.2"/>
  <cols>
    <col min="1" max="2" width="9.140625" style="123"/>
    <col min="3" max="3" width="15.85546875" style="123" customWidth="1"/>
    <col min="4" max="4" width="10.85546875" style="123" customWidth="1"/>
    <col min="5" max="5" width="12.5703125" style="123" customWidth="1"/>
    <col min="6" max="6" width="12.28515625" style="123" customWidth="1"/>
    <col min="7" max="7" width="12.5703125" style="123" customWidth="1"/>
    <col min="8" max="8" width="12.5703125" style="124" customWidth="1"/>
    <col min="9" max="18" width="12.5703125" style="124" hidden="1" customWidth="1"/>
    <col min="19" max="19" width="9.42578125" style="123" customWidth="1"/>
    <col min="20" max="20" width="11.5703125" style="123" customWidth="1"/>
    <col min="21" max="22" width="9.140625" style="123" customWidth="1"/>
    <col min="23" max="16384" width="9.140625" style="123"/>
  </cols>
  <sheetData>
    <row r="1" spans="1:21" ht="15.75" x14ac:dyDescent="0.25">
      <c r="A1" s="122" t="s">
        <v>169</v>
      </c>
    </row>
    <row r="2" spans="1:21" ht="15.75" x14ac:dyDescent="0.25">
      <c r="A2" s="122" t="s">
        <v>14</v>
      </c>
    </row>
    <row r="3" spans="1:21" ht="15.75" x14ac:dyDescent="0.25">
      <c r="A3" s="17" t="s">
        <v>341</v>
      </c>
    </row>
    <row r="5" spans="1:21" x14ac:dyDescent="0.2">
      <c r="E5" s="125">
        <v>2021</v>
      </c>
      <c r="G5" s="126">
        <v>2021</v>
      </c>
      <c r="H5" s="127"/>
      <c r="I5" s="127"/>
      <c r="J5" s="127"/>
      <c r="K5" s="125"/>
      <c r="L5" s="127"/>
      <c r="M5" s="127"/>
      <c r="N5" s="127"/>
      <c r="O5" s="127"/>
      <c r="P5" s="127"/>
      <c r="Q5" s="127"/>
      <c r="R5" s="127"/>
      <c r="S5" s="125"/>
    </row>
    <row r="6" spans="1:21" x14ac:dyDescent="0.2">
      <c r="D6" s="218" t="s">
        <v>0</v>
      </c>
      <c r="E6" s="218"/>
      <c r="F6" s="218"/>
      <c r="G6" s="129" t="s">
        <v>246</v>
      </c>
      <c r="H6" s="130"/>
      <c r="I6" s="130"/>
      <c r="J6" s="130"/>
      <c r="K6" s="131"/>
      <c r="L6" s="127"/>
      <c r="M6" s="127"/>
      <c r="N6" s="127"/>
      <c r="O6" s="127"/>
      <c r="P6" s="127"/>
      <c r="Q6" s="127"/>
      <c r="R6" s="127"/>
      <c r="S6" s="125"/>
    </row>
    <row r="7" spans="1:21" x14ac:dyDescent="0.2">
      <c r="D7" s="132" t="s">
        <v>1</v>
      </c>
      <c r="E7" s="132" t="s">
        <v>13</v>
      </c>
      <c r="F7" s="132" t="s">
        <v>2</v>
      </c>
      <c r="G7" s="128" t="s">
        <v>3</v>
      </c>
      <c r="H7" s="133" t="s">
        <v>132</v>
      </c>
      <c r="I7" s="133" t="s">
        <v>133</v>
      </c>
      <c r="J7" s="133" t="s">
        <v>134</v>
      </c>
      <c r="K7" s="134" t="s">
        <v>135</v>
      </c>
      <c r="L7" s="134" t="s">
        <v>136</v>
      </c>
      <c r="M7" s="134" t="s">
        <v>137</v>
      </c>
      <c r="N7" s="134" t="s">
        <v>138</v>
      </c>
      <c r="O7" s="134" t="s">
        <v>141</v>
      </c>
      <c r="P7" s="162" t="s">
        <v>143</v>
      </c>
      <c r="Q7" s="134" t="s">
        <v>147</v>
      </c>
      <c r="R7" s="134" t="s">
        <v>148</v>
      </c>
      <c r="S7" s="135" t="s">
        <v>4</v>
      </c>
      <c r="T7" s="132" t="s">
        <v>5</v>
      </c>
      <c r="U7" s="136" t="s">
        <v>6</v>
      </c>
    </row>
    <row r="8" spans="1:21" ht="18" x14ac:dyDescent="0.25">
      <c r="A8" s="137" t="s">
        <v>14</v>
      </c>
      <c r="B8" s="138"/>
      <c r="D8" s="125"/>
      <c r="E8" s="125"/>
      <c r="F8" s="125"/>
    </row>
    <row r="9" spans="1:21" ht="18" x14ac:dyDescent="0.25">
      <c r="A9" s="139"/>
      <c r="B9" s="138"/>
      <c r="D9" s="125"/>
      <c r="E9" s="125"/>
      <c r="F9" s="125"/>
      <c r="S9" s="140"/>
      <c r="T9" s="125"/>
      <c r="U9" s="141"/>
    </row>
    <row r="10" spans="1:21" ht="15" x14ac:dyDescent="0.25">
      <c r="A10" s="142"/>
      <c r="D10" s="125"/>
      <c r="E10" s="125"/>
      <c r="F10" s="125"/>
    </row>
    <row r="11" spans="1:21" x14ac:dyDescent="0.2">
      <c r="D11" s="125"/>
      <c r="E11" s="125"/>
      <c r="F11" s="125"/>
    </row>
    <row r="12" spans="1:21" ht="15" x14ac:dyDescent="0.25">
      <c r="A12" s="143" t="s">
        <v>7</v>
      </c>
      <c r="D12" s="125"/>
      <c r="E12" s="125"/>
      <c r="F12" s="125"/>
    </row>
    <row r="13" spans="1:21" x14ac:dyDescent="0.2">
      <c r="A13" s="144">
        <v>1001</v>
      </c>
      <c r="B13" s="123" t="s">
        <v>8</v>
      </c>
      <c r="D13" s="204">
        <v>7647.45</v>
      </c>
      <c r="E13" s="146">
        <v>0</v>
      </c>
      <c r="F13" s="145">
        <f>SUM(D13:E13)</f>
        <v>7647.45</v>
      </c>
      <c r="G13" s="147"/>
      <c r="H13" s="206">
        <v>7386.67</v>
      </c>
      <c r="S13" s="148">
        <f>SUM(G13:H13)</f>
        <v>7386.67</v>
      </c>
      <c r="T13" s="148">
        <f>F13-S13</f>
        <v>260.77999999999975</v>
      </c>
      <c r="U13" s="149">
        <f>S13/F13</f>
        <v>0.96589974435923087</v>
      </c>
    </row>
    <row r="14" spans="1:21" x14ac:dyDescent="0.2">
      <c r="A14" s="144">
        <v>2403</v>
      </c>
      <c r="B14" s="67" t="s">
        <v>293</v>
      </c>
      <c r="D14" s="204">
        <v>552.54999999999995</v>
      </c>
      <c r="E14" s="146"/>
      <c r="F14" s="145">
        <f>SUM(D14:E14)</f>
        <v>552.54999999999995</v>
      </c>
      <c r="G14" s="147"/>
      <c r="H14" s="124">
        <v>813.33</v>
      </c>
      <c r="S14" s="148">
        <f>SUM(K14:P14)</f>
        <v>0</v>
      </c>
      <c r="T14" s="148">
        <f>F14-S14</f>
        <v>552.54999999999995</v>
      </c>
      <c r="U14" s="149">
        <f>S14/F14</f>
        <v>0</v>
      </c>
    </row>
    <row r="15" spans="1:21" x14ac:dyDescent="0.2">
      <c r="A15" s="144">
        <v>2401</v>
      </c>
      <c r="B15" s="123" t="s">
        <v>12</v>
      </c>
      <c r="D15" s="145"/>
      <c r="E15" s="145"/>
      <c r="F15" s="145" t="s">
        <v>126</v>
      </c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8">
        <f>SUM(G15:R15)</f>
        <v>0</v>
      </c>
      <c r="T15" s="148"/>
      <c r="U15" s="149">
        <v>0</v>
      </c>
    </row>
    <row r="16" spans="1:21" x14ac:dyDescent="0.2">
      <c r="A16" s="144">
        <v>2801</v>
      </c>
      <c r="B16" s="67" t="s">
        <v>237</v>
      </c>
      <c r="D16" s="150"/>
      <c r="E16" s="150">
        <v>0</v>
      </c>
      <c r="F16" s="150">
        <v>0</v>
      </c>
      <c r="G16" s="19" t="s">
        <v>126</v>
      </c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8">
        <f>SUM(G16:R16)</f>
        <v>0</v>
      </c>
      <c r="T16" s="148">
        <f>F16-S16</f>
        <v>0</v>
      </c>
      <c r="U16" s="149" t="e">
        <f>S16/F16</f>
        <v>#DIV/0!</v>
      </c>
    </row>
    <row r="17" spans="1:21" x14ac:dyDescent="0.2">
      <c r="A17" s="151" t="s">
        <v>15</v>
      </c>
      <c r="D17" s="150">
        <f t="shared" ref="D17:I17" si="0">SUM(D13:D15)</f>
        <v>8200</v>
      </c>
      <c r="E17" s="150">
        <f t="shared" si="0"/>
        <v>0</v>
      </c>
      <c r="F17" s="150">
        <f t="shared" si="0"/>
        <v>8200</v>
      </c>
      <c r="G17" s="152">
        <f>SUM(G13:G16)</f>
        <v>0</v>
      </c>
      <c r="H17" s="152">
        <f t="shared" si="0"/>
        <v>8200</v>
      </c>
      <c r="I17" s="152">
        <f t="shared" si="0"/>
        <v>0</v>
      </c>
      <c r="J17" s="152">
        <f t="shared" ref="J17:P17" si="1">SUM(J13:J15)</f>
        <v>0</v>
      </c>
      <c r="K17" s="152">
        <f t="shared" si="1"/>
        <v>0</v>
      </c>
      <c r="L17" s="152">
        <f t="shared" si="1"/>
        <v>0</v>
      </c>
      <c r="M17" s="152">
        <f>SUM(M13:M16)</f>
        <v>0</v>
      </c>
      <c r="N17" s="152">
        <f t="shared" si="1"/>
        <v>0</v>
      </c>
      <c r="O17" s="152">
        <f t="shared" si="1"/>
        <v>0</v>
      </c>
      <c r="P17" s="152">
        <f t="shared" si="1"/>
        <v>0</v>
      </c>
      <c r="Q17" s="152">
        <v>0</v>
      </c>
      <c r="R17" s="152"/>
      <c r="S17" s="153">
        <f>SUM(S13:S16)</f>
        <v>7386.67</v>
      </c>
      <c r="T17" s="153">
        <f>SUM(T13:T15)</f>
        <v>813.3299999999997</v>
      </c>
      <c r="U17" s="154">
        <f>SUM(U13:U15)</f>
        <v>0.96589974435923087</v>
      </c>
    </row>
    <row r="18" spans="1:21" x14ac:dyDescent="0.2">
      <c r="A18" s="151" t="s">
        <v>253</v>
      </c>
      <c r="D18" s="150">
        <v>0</v>
      </c>
      <c r="E18" s="150">
        <v>0</v>
      </c>
      <c r="F18" s="150">
        <f>SUM(D18:E18)</f>
        <v>0</v>
      </c>
      <c r="G18" s="150"/>
      <c r="H18" s="150" t="s">
        <v>126</v>
      </c>
      <c r="I18" s="150">
        <v>0</v>
      </c>
      <c r="J18" s="150">
        <v>0</v>
      </c>
      <c r="K18" s="150">
        <v>0</v>
      </c>
      <c r="L18" s="150">
        <v>0</v>
      </c>
      <c r="M18" s="150">
        <v>0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3">
        <f>+F18</f>
        <v>0</v>
      </c>
      <c r="T18" s="153">
        <f>F18-S18</f>
        <v>0</v>
      </c>
      <c r="U18" s="155">
        <v>0</v>
      </c>
    </row>
    <row r="19" spans="1:21" x14ac:dyDescent="0.2">
      <c r="A19" s="151"/>
      <c r="D19" s="145"/>
      <c r="E19" s="145"/>
      <c r="F19" s="145" t="s">
        <v>126</v>
      </c>
      <c r="G19" s="145"/>
      <c r="H19" s="145"/>
      <c r="I19" s="145"/>
      <c r="J19" s="156" t="s">
        <v>126</v>
      </c>
      <c r="K19" s="145"/>
      <c r="L19" s="145"/>
      <c r="M19" s="145"/>
      <c r="N19" s="145"/>
      <c r="O19" s="145"/>
      <c r="P19" s="145"/>
      <c r="Q19" s="145"/>
      <c r="R19" s="145"/>
      <c r="S19" s="148"/>
      <c r="T19" s="148"/>
      <c r="U19" s="149"/>
    </row>
    <row r="20" spans="1:21" ht="15.75" thickBot="1" x14ac:dyDescent="0.3">
      <c r="A20" s="157" t="s">
        <v>9</v>
      </c>
      <c r="D20" s="158">
        <f t="shared" ref="D20:I20" si="2">SUM(D17:D18)</f>
        <v>8200</v>
      </c>
      <c r="E20" s="158"/>
      <c r="F20" s="158">
        <f>SUM(D20:E20)</f>
        <v>8200</v>
      </c>
      <c r="G20" s="158">
        <v>0</v>
      </c>
      <c r="H20" s="158">
        <f t="shared" si="2"/>
        <v>8200</v>
      </c>
      <c r="I20" s="158">
        <f t="shared" si="2"/>
        <v>0</v>
      </c>
      <c r="J20" s="158">
        <f t="shared" ref="J20:P20" si="3">SUM(J17:J18)</f>
        <v>0</v>
      </c>
      <c r="K20" s="158">
        <f t="shared" si="3"/>
        <v>0</v>
      </c>
      <c r="L20" s="158">
        <f t="shared" si="3"/>
        <v>0</v>
      </c>
      <c r="M20" s="158">
        <f t="shared" si="3"/>
        <v>0</v>
      </c>
      <c r="N20" s="158">
        <f t="shared" si="3"/>
        <v>0</v>
      </c>
      <c r="O20" s="158">
        <f t="shared" si="3"/>
        <v>0</v>
      </c>
      <c r="P20" s="158">
        <f t="shared" si="3"/>
        <v>0</v>
      </c>
      <c r="Q20" s="158">
        <v>0</v>
      </c>
      <c r="R20" s="158">
        <v>0</v>
      </c>
      <c r="S20" s="159">
        <f>SUM(S17:S18)</f>
        <v>7386.67</v>
      </c>
      <c r="T20" s="159">
        <f>F20-S20</f>
        <v>813.32999999999993</v>
      </c>
      <c r="U20" s="160">
        <f>S20/F20</f>
        <v>0.90081341463414633</v>
      </c>
    </row>
    <row r="21" spans="1:21" ht="13.5" thickTop="1" x14ac:dyDescent="0.2">
      <c r="D21" s="146"/>
      <c r="E21" s="146"/>
      <c r="F21" s="146"/>
    </row>
    <row r="22" spans="1:21" x14ac:dyDescent="0.2">
      <c r="A22" s="161" t="s">
        <v>10</v>
      </c>
      <c r="D22" s="148"/>
      <c r="E22" s="148"/>
      <c r="F22" s="148"/>
    </row>
    <row r="23" spans="1:21" ht="13.5" thickBot="1" x14ac:dyDescent="0.25">
      <c r="A23" s="144">
        <v>5182.3999999999996</v>
      </c>
      <c r="B23" s="123" t="s">
        <v>16</v>
      </c>
      <c r="D23" s="207">
        <v>8200</v>
      </c>
      <c r="E23" s="159"/>
      <c r="F23" s="159">
        <f>SUM(D23:E23)</f>
        <v>8200</v>
      </c>
      <c r="G23" s="159">
        <v>864.06</v>
      </c>
      <c r="H23" s="20">
        <v>859.13</v>
      </c>
      <c r="I23" s="20"/>
      <c r="J23" s="20"/>
      <c r="K23" s="20"/>
      <c r="L23" s="20"/>
      <c r="M23" s="20"/>
      <c r="N23" s="20"/>
      <c r="O23" s="20"/>
      <c r="P23" s="20"/>
      <c r="Q23" s="20" t="s">
        <v>126</v>
      </c>
      <c r="R23" s="159"/>
      <c r="S23" s="159">
        <f>SUM(G23:R23)</f>
        <v>1723.19</v>
      </c>
      <c r="T23" s="159">
        <f>F23-S23</f>
        <v>6476.8099999999995</v>
      </c>
      <c r="U23" s="160">
        <f>S23/F23</f>
        <v>0.21014512195121951</v>
      </c>
    </row>
    <row r="24" spans="1:21" ht="13.5" thickTop="1" x14ac:dyDescent="0.2">
      <c r="A24" s="144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</row>
    <row r="25" spans="1:21" x14ac:dyDescent="0.2">
      <c r="A25" s="144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</row>
    <row r="26" spans="1:21" ht="15" x14ac:dyDescent="0.25">
      <c r="A26" s="142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</row>
    <row r="27" spans="1:21" x14ac:dyDescent="0.2">
      <c r="H27" s="123"/>
      <c r="I27" s="123"/>
      <c r="J27" s="123"/>
      <c r="K27" s="123"/>
      <c r="L27" s="123"/>
      <c r="M27" s="123"/>
    </row>
    <row r="28" spans="1:21" x14ac:dyDescent="0.2">
      <c r="G28" s="124"/>
    </row>
    <row r="29" spans="1:21" x14ac:dyDescent="0.2">
      <c r="H29" s="123"/>
      <c r="I29" s="123"/>
      <c r="J29" s="123"/>
      <c r="K29" s="123"/>
      <c r="L29" s="123"/>
      <c r="M29" s="123"/>
    </row>
    <row r="30" spans="1:21" x14ac:dyDescent="0.2">
      <c r="G30" s="124"/>
    </row>
    <row r="34" spans="19:19" x14ac:dyDescent="0.2">
      <c r="S34" s="148"/>
    </row>
    <row r="35" spans="19:19" x14ac:dyDescent="0.2">
      <c r="S35" s="148"/>
    </row>
    <row r="36" spans="19:19" x14ac:dyDescent="0.2">
      <c r="S36" s="148"/>
    </row>
    <row r="37" spans="19:19" x14ac:dyDescent="0.2">
      <c r="S37" s="148"/>
    </row>
    <row r="38" spans="19:19" x14ac:dyDescent="0.2">
      <c r="S38" s="148"/>
    </row>
    <row r="40" spans="19:19" x14ac:dyDescent="0.2">
      <c r="S40" s="148"/>
    </row>
    <row r="41" spans="19:19" x14ac:dyDescent="0.2">
      <c r="S41" s="148"/>
    </row>
    <row r="42" spans="19:19" x14ac:dyDescent="0.2">
      <c r="S42" s="148"/>
    </row>
    <row r="45" spans="19:19" x14ac:dyDescent="0.2">
      <c r="S45" s="148"/>
    </row>
  </sheetData>
  <mergeCells count="1">
    <mergeCell ref="D6:F6"/>
  </mergeCells>
  <phoneticPr fontId="0" type="noConversion"/>
  <printOptions horizontalCentered="1" gridLines="1"/>
  <pageMargins left="0.19" right="0.2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Supervisor</vt:lpstr>
      <vt:lpstr>Bank of Green Cty</vt:lpstr>
      <vt:lpstr>GenRev</vt:lpstr>
      <vt:lpstr>GenApprop</vt:lpstr>
      <vt:lpstr>Highway</vt:lpstr>
      <vt:lpstr>Parks</vt:lpstr>
      <vt:lpstr>Sewer</vt:lpstr>
      <vt:lpstr>Lighting</vt:lpstr>
      <vt:lpstr>'Bank of Green Cty'!Print_Area</vt:lpstr>
      <vt:lpstr>GenApprop!Print_Area</vt:lpstr>
      <vt:lpstr>GenRev!Print_Area</vt:lpstr>
      <vt:lpstr>Highway!Print_Area</vt:lpstr>
      <vt:lpstr>Lighting!Print_Area</vt:lpstr>
      <vt:lpstr>Sewer!Print_Area</vt:lpstr>
      <vt:lpstr>GenApprop!Print_Titles</vt:lpstr>
      <vt:lpstr>GenRev!Print_Titles</vt:lpstr>
    </vt:vector>
  </TitlesOfParts>
  <Company>Nelson Furlano 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Nelson2</dc:creator>
  <cp:lastModifiedBy>Chris Galib</cp:lastModifiedBy>
  <cp:lastPrinted>2021-02-27T18:50:03Z</cp:lastPrinted>
  <dcterms:created xsi:type="dcterms:W3CDTF">2003-01-30T18:39:24Z</dcterms:created>
  <dcterms:modified xsi:type="dcterms:W3CDTF">2021-02-27T18:50:04Z</dcterms:modified>
</cp:coreProperties>
</file>